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5480" windowHeight="11640" tabRatio="599"/>
  </bookViews>
  <sheets>
    <sheet name="Plantilla" sheetId="1" r:id="rId1"/>
    <sheet name="Resumen Plantilla" sheetId="2" r:id="rId2"/>
  </sheets>
  <definedNames>
    <definedName name="_xlnm._FilterDatabase" localSheetId="0" hidden="1">Plantilla!$A$5:$AL$109</definedName>
    <definedName name="_xlnm.Print_Area" localSheetId="0">Plantilla!$A$1:$AK$107</definedName>
  </definedNames>
  <calcPr calcId="144525"/>
</workbook>
</file>

<file path=xl/calcChain.xml><?xml version="1.0" encoding="utf-8"?>
<calcChain xmlns="http://schemas.openxmlformats.org/spreadsheetml/2006/main">
  <c r="AE115" i="1" l="1"/>
  <c r="AD115" i="1"/>
  <c r="AB115" i="1"/>
  <c r="V115" i="1"/>
  <c r="S115" i="1"/>
  <c r="B64" i="2" l="1"/>
  <c r="L46" i="2"/>
  <c r="U23" i="1"/>
  <c r="AA23" i="1"/>
  <c r="AA115" i="1" s="1"/>
  <c r="Y23" i="1"/>
  <c r="Y115" i="1" s="1"/>
  <c r="X23" i="1"/>
  <c r="X115" i="1" s="1"/>
  <c r="W23" i="1"/>
  <c r="W115" i="1" s="1"/>
  <c r="AC23" i="1" l="1"/>
  <c r="AC115" i="1" s="1"/>
  <c r="U115" i="1"/>
  <c r="Z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L56" i="2"/>
  <c r="AK23" i="1" l="1"/>
  <c r="Z115" i="1"/>
  <c r="B22" i="2"/>
  <c r="T107" i="1"/>
  <c r="V107" i="1"/>
  <c r="AB107" i="1"/>
  <c r="AD107" i="1"/>
  <c r="AE107" i="1"/>
  <c r="AF107" i="1"/>
  <c r="AG107" i="1"/>
  <c r="AH107" i="1"/>
  <c r="AI107" i="1"/>
  <c r="AJ107" i="1"/>
  <c r="S107" i="1"/>
  <c r="S116" i="1" s="1"/>
  <c r="U43" i="1"/>
  <c r="AC43" i="1" s="1"/>
  <c r="L62" i="2"/>
  <c r="L61" i="2"/>
  <c r="L60" i="2"/>
  <c r="L59" i="2"/>
  <c r="L58" i="2"/>
  <c r="L57" i="2"/>
  <c r="L55" i="2"/>
  <c r="L20" i="2"/>
  <c r="L19" i="2"/>
  <c r="L54" i="2"/>
  <c r="L53" i="2"/>
  <c r="L52" i="2"/>
  <c r="L51" i="2"/>
  <c r="L50" i="2"/>
  <c r="L49" i="2"/>
  <c r="L48" i="2"/>
  <c r="L47" i="2"/>
  <c r="N64" i="2" s="1"/>
  <c r="B42" i="2"/>
  <c r="L40" i="2"/>
  <c r="L39" i="2"/>
  <c r="L38" i="2"/>
  <c r="L37" i="2"/>
  <c r="L36" i="2"/>
  <c r="L35" i="2"/>
  <c r="L34" i="2"/>
  <c r="B30" i="2"/>
  <c r="L28" i="2"/>
  <c r="L27" i="2"/>
  <c r="L26" i="2"/>
  <c r="L18" i="2"/>
  <c r="L17" i="2"/>
  <c r="B13" i="2"/>
  <c r="L12" i="2"/>
  <c r="L11" i="2"/>
  <c r="L10" i="2"/>
  <c r="L9" i="2"/>
  <c r="U106" i="1"/>
  <c r="AC106" i="1" s="1"/>
  <c r="U105" i="1"/>
  <c r="AC105" i="1" s="1"/>
  <c r="U104" i="1"/>
  <c r="AC104" i="1" s="1"/>
  <c r="U103" i="1"/>
  <c r="AC103" i="1" s="1"/>
  <c r="U102" i="1"/>
  <c r="W102" i="1" s="1"/>
  <c r="U101" i="1"/>
  <c r="AC101" i="1" s="1"/>
  <c r="U100" i="1"/>
  <c r="AC100" i="1" s="1"/>
  <c r="U99" i="1"/>
  <c r="AC99" i="1" s="1"/>
  <c r="U98" i="1"/>
  <c r="AC98" i="1" s="1"/>
  <c r="U97" i="1"/>
  <c r="AC97" i="1" s="1"/>
  <c r="U96" i="1"/>
  <c r="AC96" i="1" s="1"/>
  <c r="U95" i="1"/>
  <c r="AC95" i="1" s="1"/>
  <c r="U94" i="1"/>
  <c r="Z94" i="1" s="1"/>
  <c r="U93" i="1"/>
  <c r="AC93" i="1" s="1"/>
  <c r="U92" i="1"/>
  <c r="AC92" i="1" s="1"/>
  <c r="U91" i="1"/>
  <c r="AC91" i="1" s="1"/>
  <c r="U90" i="1"/>
  <c r="AC90" i="1" s="1"/>
  <c r="U89" i="1"/>
  <c r="AC89" i="1" s="1"/>
  <c r="U88" i="1"/>
  <c r="AC88" i="1" s="1"/>
  <c r="U87" i="1"/>
  <c r="AC87" i="1" s="1"/>
  <c r="U86" i="1"/>
  <c r="AC86" i="1" s="1"/>
  <c r="U85" i="1"/>
  <c r="AC85" i="1" s="1"/>
  <c r="U84" i="1"/>
  <c r="AC84" i="1" s="1"/>
  <c r="U83" i="1"/>
  <c r="AA83" i="1" s="1"/>
  <c r="U82" i="1"/>
  <c r="AC82" i="1" s="1"/>
  <c r="U81" i="1"/>
  <c r="X81" i="1" s="1"/>
  <c r="U80" i="1"/>
  <c r="AA80" i="1" s="1"/>
  <c r="U75" i="1"/>
  <c r="Y75" i="1" s="1"/>
  <c r="U74" i="1"/>
  <c r="AC74" i="1" s="1"/>
  <c r="U73" i="1"/>
  <c r="X73" i="1" s="1"/>
  <c r="U72" i="1"/>
  <c r="AC72" i="1" s="1"/>
  <c r="U71" i="1"/>
  <c r="AA71" i="1" s="1"/>
  <c r="U70" i="1"/>
  <c r="AC70" i="1" s="1"/>
  <c r="U69" i="1"/>
  <c r="AA69" i="1" s="1"/>
  <c r="U68" i="1"/>
  <c r="AA68" i="1" s="1"/>
  <c r="U67" i="1"/>
  <c r="Y67" i="1" s="1"/>
  <c r="U66" i="1"/>
  <c r="Z66" i="1" s="1"/>
  <c r="U65" i="1"/>
  <c r="Y65" i="1" s="1"/>
  <c r="U64" i="1"/>
  <c r="AA64" i="1" s="1"/>
  <c r="U63" i="1"/>
  <c r="Y63" i="1" s="1"/>
  <c r="U62" i="1"/>
  <c r="Y62" i="1" s="1"/>
  <c r="U61" i="1"/>
  <c r="Z61" i="1" s="1"/>
  <c r="U60" i="1"/>
  <c r="X60" i="1" s="1"/>
  <c r="U59" i="1"/>
  <c r="AA59" i="1" s="1"/>
  <c r="U58" i="1"/>
  <c r="AC58" i="1" s="1"/>
  <c r="U57" i="1"/>
  <c r="W57" i="1" s="1"/>
  <c r="U56" i="1"/>
  <c r="AC56" i="1" s="1"/>
  <c r="U55" i="1"/>
  <c r="W55" i="1" s="1"/>
  <c r="U54" i="1"/>
  <c r="AC54" i="1" s="1"/>
  <c r="U53" i="1"/>
  <c r="W53" i="1" s="1"/>
  <c r="U52" i="1"/>
  <c r="X52" i="1" s="1"/>
  <c r="U51" i="1"/>
  <c r="AC51" i="1" s="1"/>
  <c r="U50" i="1"/>
  <c r="W50" i="1" s="1"/>
  <c r="U49" i="1"/>
  <c r="X49" i="1" s="1"/>
  <c r="U48" i="1"/>
  <c r="AA48" i="1" s="1"/>
  <c r="U47" i="1"/>
  <c r="AA47" i="1" s="1"/>
  <c r="U46" i="1"/>
  <c r="AC46" i="1" s="1"/>
  <c r="U45" i="1"/>
  <c r="Z45" i="1" s="1"/>
  <c r="U44" i="1"/>
  <c r="X44" i="1" s="1"/>
  <c r="U42" i="1"/>
  <c r="U41" i="1"/>
  <c r="Y41" i="1" s="1"/>
  <c r="U40" i="1"/>
  <c r="W40" i="1" s="1"/>
  <c r="U39" i="1"/>
  <c r="W39" i="1" s="1"/>
  <c r="U38" i="1"/>
  <c r="Y38" i="1" s="1"/>
  <c r="U37" i="1"/>
  <c r="X37" i="1" s="1"/>
  <c r="U36" i="1"/>
  <c r="Y36" i="1" s="1"/>
  <c r="U35" i="1"/>
  <c r="Z35" i="1" s="1"/>
  <c r="U34" i="1"/>
  <c r="W34" i="1" s="1"/>
  <c r="U33" i="1"/>
  <c r="Z33" i="1" s="1"/>
  <c r="U32" i="1"/>
  <c r="Z32" i="1" s="1"/>
  <c r="U31" i="1"/>
  <c r="AA31" i="1" s="1"/>
  <c r="U30" i="1"/>
  <c r="W30" i="1" s="1"/>
  <c r="U29" i="1"/>
  <c r="AA29" i="1" s="1"/>
  <c r="U28" i="1"/>
  <c r="W28" i="1" s="1"/>
  <c r="U27" i="1"/>
  <c r="Y27" i="1" s="1"/>
  <c r="U26" i="1"/>
  <c r="X26" i="1" s="1"/>
  <c r="U22" i="1"/>
  <c r="AC22" i="1" s="1"/>
  <c r="U79" i="1"/>
  <c r="Z79" i="1" s="1"/>
  <c r="U78" i="1"/>
  <c r="AC78" i="1" s="1"/>
  <c r="U21" i="1"/>
  <c r="Z21" i="1" s="1"/>
  <c r="U76" i="1"/>
  <c r="X76" i="1" s="1"/>
  <c r="U20" i="1"/>
  <c r="AA20" i="1" s="1"/>
  <c r="U19" i="1"/>
  <c r="W19" i="1" s="1"/>
  <c r="U77" i="1"/>
  <c r="W77" i="1" s="1"/>
  <c r="U18" i="1"/>
  <c r="AA18" i="1" s="1"/>
  <c r="U17" i="1"/>
  <c r="AC17" i="1" s="1"/>
  <c r="U16" i="1"/>
  <c r="Z16" i="1" s="1"/>
  <c r="U15" i="1"/>
  <c r="Z15" i="1" s="1"/>
  <c r="U14" i="1"/>
  <c r="AC14" i="1" s="1"/>
  <c r="U13" i="1"/>
  <c r="X13" i="1" s="1"/>
  <c r="U12" i="1"/>
  <c r="AC12" i="1" s="1"/>
  <c r="U11" i="1"/>
  <c r="Z11" i="1" s="1"/>
  <c r="U25" i="1"/>
  <c r="AC25" i="1" s="1"/>
  <c r="U24" i="1"/>
  <c r="Z24" i="1" s="1"/>
  <c r="U10" i="1"/>
  <c r="AC10" i="1" s="1"/>
  <c r="U9" i="1"/>
  <c r="AC9" i="1" s="1"/>
  <c r="U8" i="1"/>
  <c r="AA8" i="1" s="1"/>
  <c r="U7" i="1"/>
  <c r="AC7" i="1" s="1"/>
  <c r="U6" i="1"/>
  <c r="X6" i="1" s="1"/>
  <c r="AJ111" i="1" l="1"/>
  <c r="AJ116" i="1"/>
  <c r="AH111" i="1"/>
  <c r="AH116" i="1"/>
  <c r="AF111" i="1"/>
  <c r="AF116" i="1"/>
  <c r="V111" i="1"/>
  <c r="V116" i="1"/>
  <c r="AI111" i="1"/>
  <c r="AI116" i="1"/>
  <c r="AG111" i="1"/>
  <c r="AG116" i="1"/>
  <c r="T111" i="1"/>
  <c r="T116" i="1"/>
  <c r="T121" i="1" s="1"/>
  <c r="U121" i="1" s="1"/>
  <c r="AB111" i="1"/>
  <c r="AB116" i="1"/>
  <c r="AE111" i="1"/>
  <c r="AE116" i="1"/>
  <c r="AD111" i="1"/>
  <c r="AD116" i="1"/>
  <c r="B68" i="2"/>
  <c r="N22" i="2"/>
  <c r="N42" i="2"/>
  <c r="W82" i="1"/>
  <c r="W94" i="1"/>
  <c r="W54" i="1"/>
  <c r="AA50" i="1"/>
  <c r="Z93" i="1"/>
  <c r="Y43" i="1"/>
  <c r="W17" i="1"/>
  <c r="AA66" i="1"/>
  <c r="AC15" i="1"/>
  <c r="Z62" i="1"/>
  <c r="AC102" i="1"/>
  <c r="Y106" i="1"/>
  <c r="AA85" i="1"/>
  <c r="AA106" i="1"/>
  <c r="X41" i="1"/>
  <c r="Z46" i="1"/>
  <c r="Y70" i="1"/>
  <c r="Z52" i="1"/>
  <c r="Y100" i="1"/>
  <c r="X46" i="1"/>
  <c r="AC13" i="1"/>
  <c r="Y8" i="1"/>
  <c r="AC41" i="1"/>
  <c r="AA72" i="1"/>
  <c r="Z70" i="1"/>
  <c r="X70" i="1"/>
  <c r="Y46" i="1"/>
  <c r="Y79" i="1"/>
  <c r="Y66" i="1"/>
  <c r="Y15" i="1"/>
  <c r="AA21" i="1"/>
  <c r="Y87" i="1"/>
  <c r="Z58" i="1"/>
  <c r="X58" i="1"/>
  <c r="Y31" i="1"/>
  <c r="Y104" i="1"/>
  <c r="W24" i="1"/>
  <c r="AA41" i="1"/>
  <c r="W70" i="1"/>
  <c r="W80" i="1"/>
  <c r="Y91" i="1"/>
  <c r="Z80" i="1"/>
  <c r="Z83" i="1"/>
  <c r="W89" i="1"/>
  <c r="W46" i="1"/>
  <c r="AC8" i="1"/>
  <c r="AC20" i="1"/>
  <c r="Z31" i="1"/>
  <c r="Y54" i="1"/>
  <c r="Y13" i="1"/>
  <c r="Y29" i="1"/>
  <c r="X50" i="1"/>
  <c r="W60" i="1"/>
  <c r="W31" i="1"/>
  <c r="AA102" i="1"/>
  <c r="X21" i="1"/>
  <c r="W15" i="1"/>
  <c r="W29" i="1"/>
  <c r="Y58" i="1"/>
  <c r="X62" i="1"/>
  <c r="Y44" i="1"/>
  <c r="Z56" i="1"/>
  <c r="W56" i="1"/>
  <c r="AA94" i="1"/>
  <c r="W37" i="1"/>
  <c r="AA60" i="1"/>
  <c r="Z87" i="1"/>
  <c r="AA87" i="1"/>
  <c r="AA39" i="1"/>
  <c r="Y24" i="1"/>
  <c r="Y11" i="1"/>
  <c r="W66" i="1"/>
  <c r="Y68" i="1"/>
  <c r="W72" i="1"/>
  <c r="W74" i="1"/>
  <c r="W83" i="1"/>
  <c r="Y89" i="1"/>
  <c r="Z72" i="1"/>
  <c r="Z85" i="1"/>
  <c r="Z60" i="1"/>
  <c r="X89" i="1"/>
  <c r="AA93" i="1"/>
  <c r="X106" i="1"/>
  <c r="AA46" i="1"/>
  <c r="Y50" i="1"/>
  <c r="Z13" i="1"/>
  <c r="X77" i="1"/>
  <c r="AC21" i="1"/>
  <c r="AC35" i="1"/>
  <c r="Y52" i="1"/>
  <c r="Y56" i="1"/>
  <c r="AA15" i="1"/>
  <c r="AA77" i="1"/>
  <c r="W21" i="1"/>
  <c r="Y35" i="1"/>
  <c r="Z54" i="1"/>
  <c r="AA62" i="1"/>
  <c r="Y72" i="1"/>
  <c r="X72" i="1"/>
  <c r="AA52" i="1"/>
  <c r="W44" i="1"/>
  <c r="AA58" i="1"/>
  <c r="Y21" i="1"/>
  <c r="W13" i="1"/>
  <c r="AA56" i="1"/>
  <c r="AC79" i="1"/>
  <c r="AA104" i="1"/>
  <c r="X17" i="1"/>
  <c r="AA11" i="1"/>
  <c r="Y17" i="1"/>
  <c r="W79" i="1"/>
  <c r="Z50" i="1"/>
  <c r="AA70" i="1"/>
  <c r="Z102" i="1"/>
  <c r="X87" i="1"/>
  <c r="AC52" i="1"/>
  <c r="AC11" i="1"/>
  <c r="AA89" i="1"/>
  <c r="W58" i="1"/>
  <c r="AA13" i="1"/>
  <c r="Y10" i="1"/>
  <c r="AC24" i="1"/>
  <c r="AA100" i="1"/>
  <c r="X56" i="1"/>
  <c r="W98" i="1"/>
  <c r="Z96" i="1"/>
  <c r="X93" i="1"/>
  <c r="X11" i="1"/>
  <c r="W52" i="1"/>
  <c r="AC50" i="1"/>
  <c r="X74" i="1"/>
  <c r="W91" i="1"/>
  <c r="W33" i="1"/>
  <c r="AA79" i="1"/>
  <c r="AA54" i="1"/>
  <c r="W100" i="1"/>
  <c r="Y96" i="1"/>
  <c r="X43" i="1"/>
  <c r="Z55" i="1"/>
  <c r="AA65" i="1"/>
  <c r="W90" i="1"/>
  <c r="W99" i="1"/>
  <c r="Z99" i="1"/>
  <c r="AA25" i="1"/>
  <c r="W76" i="1"/>
  <c r="Z81" i="1"/>
  <c r="AA34" i="1"/>
  <c r="X101" i="1"/>
  <c r="Y101" i="1"/>
  <c r="N29" i="2"/>
  <c r="Y16" i="1"/>
  <c r="Y55" i="1"/>
  <c r="W84" i="1"/>
  <c r="W18" i="1"/>
  <c r="AC6" i="1"/>
  <c r="W61" i="1"/>
  <c r="W49" i="1"/>
  <c r="W45" i="1"/>
  <c r="Y49" i="1"/>
  <c r="AA90" i="1"/>
  <c r="W92" i="1"/>
  <c r="AA92" i="1"/>
  <c r="Y92" i="1"/>
  <c r="Y90" i="1"/>
  <c r="X86" i="1"/>
  <c r="W95" i="1"/>
  <c r="W105" i="1"/>
  <c r="AA86" i="1"/>
  <c r="Y19" i="1"/>
  <c r="X67" i="1"/>
  <c r="Y105" i="1"/>
  <c r="Y97" i="1"/>
  <c r="X82" i="1"/>
  <c r="W51" i="1"/>
  <c r="Y82" i="1"/>
  <c r="AA9" i="1"/>
  <c r="AA38" i="1"/>
  <c r="AA53" i="1"/>
  <c r="W22" i="1"/>
  <c r="X84" i="1"/>
  <c r="X71" i="1"/>
  <c r="Z57" i="1"/>
  <c r="AC47" i="1"/>
  <c r="W88" i="1"/>
  <c r="Y71" i="1"/>
  <c r="X7" i="1"/>
  <c r="Z9" i="1"/>
  <c r="Z7" i="1"/>
  <c r="W36" i="1"/>
  <c r="Y14" i="1"/>
  <c r="Y22" i="1"/>
  <c r="Y9" i="1"/>
  <c r="AA28" i="1"/>
  <c r="Y18" i="1"/>
  <c r="Y69" i="1"/>
  <c r="Z49" i="1"/>
  <c r="X69" i="1"/>
  <c r="Y88" i="1"/>
  <c r="AA88" i="1"/>
  <c r="X88" i="1"/>
  <c r="Z90" i="1"/>
  <c r="Z92" i="1"/>
  <c r="X92" i="1"/>
  <c r="W12" i="1"/>
  <c r="W25" i="1"/>
  <c r="Y86" i="1"/>
  <c r="X12" i="1"/>
  <c r="Z84" i="1"/>
  <c r="X90" i="1"/>
  <c r="W97" i="1"/>
  <c r="W101" i="1"/>
  <c r="Z95" i="1"/>
  <c r="X105" i="1"/>
  <c r="Y81" i="1"/>
  <c r="W81" i="1"/>
  <c r="X19" i="1"/>
  <c r="X75" i="1"/>
  <c r="W103" i="1"/>
  <c r="Y7" i="1"/>
  <c r="Y78" i="1"/>
  <c r="AA40" i="1"/>
  <c r="Z105" i="1"/>
  <c r="X97" i="1"/>
  <c r="Y103" i="1"/>
  <c r="Y99" i="1"/>
  <c r="Y95" i="1"/>
  <c r="Z88" i="1"/>
  <c r="Z86" i="1"/>
  <c r="Z82" i="1"/>
  <c r="Z51" i="1"/>
  <c r="X22" i="1"/>
  <c r="Z78" i="1"/>
  <c r="AA51" i="1"/>
  <c r="AA84" i="1"/>
  <c r="AA61" i="1"/>
  <c r="W86" i="1"/>
  <c r="W71" i="1"/>
  <c r="AA82" i="1"/>
  <c r="Z14" i="1"/>
  <c r="N12" i="2"/>
  <c r="S111" i="1"/>
  <c r="U108" i="1"/>
  <c r="W14" i="1"/>
  <c r="AA30" i="1"/>
  <c r="W9" i="1"/>
  <c r="AA14" i="1"/>
  <c r="AA22" i="1"/>
  <c r="W6" i="1"/>
  <c r="Z43" i="1"/>
  <c r="AA43" i="1"/>
  <c r="W43" i="1"/>
  <c r="Y61" i="1"/>
  <c r="AC45" i="1"/>
  <c r="AA45" i="1"/>
  <c r="Z53" i="1"/>
  <c r="X61" i="1"/>
  <c r="AC53" i="1"/>
  <c r="X63" i="1"/>
  <c r="X65" i="1"/>
  <c r="AA74" i="1"/>
  <c r="W85" i="1"/>
  <c r="Z74" i="1"/>
  <c r="X83" i="1"/>
  <c r="X91" i="1"/>
  <c r="X59" i="1"/>
  <c r="W106" i="1"/>
  <c r="Z106" i="1"/>
  <c r="U107" i="1"/>
  <c r="Y74" i="1"/>
  <c r="AA95" i="1"/>
  <c r="AA97" i="1"/>
  <c r="AA99" i="1"/>
  <c r="AA101" i="1"/>
  <c r="AA105" i="1"/>
  <c r="Z97" i="1"/>
  <c r="Z101" i="1"/>
  <c r="Y12" i="1"/>
  <c r="X103" i="1"/>
  <c r="AA103" i="1"/>
  <c r="AC83" i="1"/>
  <c r="W96" i="1"/>
  <c r="Y102" i="1"/>
  <c r="AA91" i="1"/>
  <c r="X104" i="1"/>
  <c r="Z89" i="1"/>
  <c r="X98" i="1"/>
  <c r="AA96" i="1"/>
  <c r="Y25" i="1"/>
  <c r="W27" i="1"/>
  <c r="AA78" i="1"/>
  <c r="W67" i="1"/>
  <c r="W7" i="1"/>
  <c r="AA57" i="1"/>
  <c r="Y98" i="1"/>
  <c r="X25" i="1"/>
  <c r="X78" i="1"/>
  <c r="X57" i="1"/>
  <c r="W93" i="1"/>
  <c r="Z100" i="1"/>
  <c r="W38" i="1"/>
  <c r="W78" i="1"/>
  <c r="AA7" i="1"/>
  <c r="AA12" i="1"/>
  <c r="Z103" i="1"/>
  <c r="X99" i="1"/>
  <c r="X95" i="1"/>
  <c r="Z91" i="1"/>
  <c r="X85" i="1"/>
  <c r="Z104" i="1"/>
  <c r="X102" i="1"/>
  <c r="X100" i="1"/>
  <c r="Z98" i="1"/>
  <c r="X96" i="1"/>
  <c r="Y93" i="1"/>
  <c r="W87" i="1"/>
  <c r="Y85" i="1"/>
  <c r="Y83" i="1"/>
  <c r="Z67" i="1"/>
  <c r="X53" i="1"/>
  <c r="Z40" i="1"/>
  <c r="X36" i="1"/>
  <c r="Z28" i="1"/>
  <c r="Z22" i="1"/>
  <c r="Z18" i="1"/>
  <c r="Z12" i="1"/>
  <c r="Y51" i="1"/>
  <c r="AA49" i="1"/>
  <c r="W104" i="1"/>
  <c r="AA98" i="1"/>
  <c r="Y53" i="1"/>
  <c r="AA24" i="1"/>
  <c r="Y84" i="1"/>
  <c r="X14" i="1"/>
  <c r="Z6" i="1"/>
  <c r="X79" i="1"/>
  <c r="AC49" i="1"/>
  <c r="AA6" i="1"/>
  <c r="W11" i="1"/>
  <c r="X24" i="1"/>
  <c r="X54" i="1"/>
  <c r="Z25" i="1"/>
  <c r="X9" i="1"/>
  <c r="X15" i="1"/>
  <c r="X51" i="1"/>
  <c r="AC16" i="1"/>
  <c r="AA16" i="1"/>
  <c r="W16" i="1"/>
  <c r="X16" i="1"/>
  <c r="AC18" i="1"/>
  <c r="X18" i="1"/>
  <c r="AC19" i="1"/>
  <c r="Z19" i="1"/>
  <c r="AA19" i="1"/>
  <c r="AC76" i="1"/>
  <c r="AA76" i="1"/>
  <c r="Z76" i="1"/>
  <c r="Y76" i="1"/>
  <c r="Z26" i="1"/>
  <c r="AA26" i="1"/>
  <c r="AC26" i="1"/>
  <c r="Y26" i="1"/>
  <c r="W26" i="1"/>
  <c r="X29" i="1"/>
  <c r="AC29" i="1"/>
  <c r="Z29" i="1"/>
  <c r="X31" i="1"/>
  <c r="AC31" i="1"/>
  <c r="X33" i="1"/>
  <c r="Y33" i="1"/>
  <c r="AC33" i="1"/>
  <c r="AA33" i="1"/>
  <c r="X35" i="1"/>
  <c r="AA35" i="1"/>
  <c r="W35" i="1"/>
  <c r="Z37" i="1"/>
  <c r="AA37" i="1"/>
  <c r="Y37" i="1"/>
  <c r="AC37" i="1"/>
  <c r="Z39" i="1"/>
  <c r="AC39" i="1"/>
  <c r="X39" i="1"/>
  <c r="Y39" i="1"/>
  <c r="Z41" i="1"/>
  <c r="W41" i="1"/>
  <c r="AC44" i="1"/>
  <c r="AA44" i="1"/>
  <c r="Z44" i="1"/>
  <c r="AC48" i="1"/>
  <c r="X48" i="1"/>
  <c r="Y48" i="1"/>
  <c r="Z48" i="1"/>
  <c r="W48" i="1"/>
  <c r="AC55" i="1"/>
  <c r="AA55" i="1"/>
  <c r="X55" i="1"/>
  <c r="AC57" i="1"/>
  <c r="Y57" i="1"/>
  <c r="AC59" i="1"/>
  <c r="Y59" i="1"/>
  <c r="Z59" i="1"/>
  <c r="W59" i="1"/>
  <c r="AC61" i="1"/>
  <c r="AC63" i="1"/>
  <c r="W63" i="1"/>
  <c r="Z63" i="1"/>
  <c r="AA63" i="1"/>
  <c r="AC65" i="1"/>
  <c r="W65" i="1"/>
  <c r="Z65" i="1"/>
  <c r="AC67" i="1"/>
  <c r="AA67" i="1"/>
  <c r="AC69" i="1"/>
  <c r="W69" i="1"/>
  <c r="Z69" i="1"/>
  <c r="AC71" i="1"/>
  <c r="Z71" i="1"/>
  <c r="AC73" i="1"/>
  <c r="Y73" i="1"/>
  <c r="W73" i="1"/>
  <c r="Z73" i="1"/>
  <c r="AA73" i="1"/>
  <c r="AC75" i="1"/>
  <c r="AA75" i="1"/>
  <c r="Z75" i="1"/>
  <c r="W75" i="1"/>
  <c r="AC81" i="1"/>
  <c r="AA81" i="1"/>
  <c r="AC94" i="1"/>
  <c r="Y94" i="1"/>
  <c r="X94" i="1"/>
  <c r="X8" i="1"/>
  <c r="Z8" i="1"/>
  <c r="W8" i="1"/>
  <c r="X10" i="1"/>
  <c r="AA10" i="1"/>
  <c r="W10" i="1"/>
  <c r="Z10" i="1"/>
  <c r="Z17" i="1"/>
  <c r="AA17" i="1"/>
  <c r="Z77" i="1"/>
  <c r="AC77" i="1"/>
  <c r="Y77" i="1"/>
  <c r="X20" i="1"/>
  <c r="Z20" i="1"/>
  <c r="Y20" i="1"/>
  <c r="W20" i="1"/>
  <c r="AC27" i="1"/>
  <c r="X27" i="1"/>
  <c r="AA27" i="1"/>
  <c r="Z27" i="1"/>
  <c r="AC28" i="1"/>
  <c r="Y28" i="1"/>
  <c r="X28" i="1"/>
  <c r="AC30" i="1"/>
  <c r="X30" i="1"/>
  <c r="Z30" i="1"/>
  <c r="Y30" i="1"/>
  <c r="AC32" i="1"/>
  <c r="AA32" i="1"/>
  <c r="X32" i="1"/>
  <c r="W32" i="1"/>
  <c r="Y32" i="1"/>
  <c r="AC34" i="1"/>
  <c r="X34" i="1"/>
  <c r="Y34" i="1"/>
  <c r="Z34" i="1"/>
  <c r="AC36" i="1"/>
  <c r="AA36" i="1"/>
  <c r="Z36" i="1"/>
  <c r="AC38" i="1"/>
  <c r="X38" i="1"/>
  <c r="Z38" i="1"/>
  <c r="AC40" i="1"/>
  <c r="Y40" i="1"/>
  <c r="X40" i="1"/>
  <c r="AC42" i="1"/>
  <c r="W42" i="1"/>
  <c r="AA42" i="1"/>
  <c r="Y42" i="1"/>
  <c r="X42" i="1"/>
  <c r="Z42" i="1"/>
  <c r="X45" i="1"/>
  <c r="Y45" i="1"/>
  <c r="Z47" i="1"/>
  <c r="X47" i="1"/>
  <c r="Y47" i="1"/>
  <c r="W47" i="1"/>
  <c r="AC60" i="1"/>
  <c r="Y60" i="1"/>
  <c r="AC62" i="1"/>
  <c r="W62" i="1"/>
  <c r="AC64" i="1"/>
  <c r="Z64" i="1"/>
  <c r="W64" i="1"/>
  <c r="X64" i="1"/>
  <c r="Y64" i="1"/>
  <c r="AC66" i="1"/>
  <c r="X66" i="1"/>
  <c r="AC68" i="1"/>
  <c r="W68" i="1"/>
  <c r="X68" i="1"/>
  <c r="Z68" i="1"/>
  <c r="AC80" i="1"/>
  <c r="X80" i="1"/>
  <c r="Y80" i="1"/>
  <c r="U111" i="1" l="1"/>
  <c r="U116" i="1"/>
  <c r="N67" i="2"/>
  <c r="AK54" i="1"/>
  <c r="AK11" i="1"/>
  <c r="AK13" i="1"/>
  <c r="AK52" i="1"/>
  <c r="AK50" i="1"/>
  <c r="AK21" i="1"/>
  <c r="AK70" i="1"/>
  <c r="AK15" i="1"/>
  <c r="AK46" i="1"/>
  <c r="AK87" i="1"/>
  <c r="AK89" i="1"/>
  <c r="AK58" i="1"/>
  <c r="AK56" i="1"/>
  <c r="AK88" i="1"/>
  <c r="AK93" i="1"/>
  <c r="AK72" i="1"/>
  <c r="AK79" i="1"/>
  <c r="AK85" i="1"/>
  <c r="AK22" i="1"/>
  <c r="AK24" i="1"/>
  <c r="AK84" i="1"/>
  <c r="AK92" i="1"/>
  <c r="AK51" i="1"/>
  <c r="AK91" i="1"/>
  <c r="AK97" i="1"/>
  <c r="AK43" i="1"/>
  <c r="AK14" i="1"/>
  <c r="AK82" i="1"/>
  <c r="AK86" i="1"/>
  <c r="AK90" i="1"/>
  <c r="AK12" i="1"/>
  <c r="AK83" i="1"/>
  <c r="AK102" i="1"/>
  <c r="AK103" i="1"/>
  <c r="AK7" i="1"/>
  <c r="AK105" i="1"/>
  <c r="AK101" i="1"/>
  <c r="AK100" i="1"/>
  <c r="AK78" i="1"/>
  <c r="AK96" i="1"/>
  <c r="AK104" i="1"/>
  <c r="AK49" i="1"/>
  <c r="AK25" i="1"/>
  <c r="AK99" i="1"/>
  <c r="AK95" i="1"/>
  <c r="AK106" i="1"/>
  <c r="AK74" i="1"/>
  <c r="AK9" i="1"/>
  <c r="AK98" i="1"/>
  <c r="AK62" i="1"/>
  <c r="AK30" i="1"/>
  <c r="AK61" i="1"/>
  <c r="AK57" i="1"/>
  <c r="AK35" i="1"/>
  <c r="AK33" i="1"/>
  <c r="AK18" i="1"/>
  <c r="AK6" i="1"/>
  <c r="AK53" i="1"/>
  <c r="AK55" i="1"/>
  <c r="AK68" i="1"/>
  <c r="AK42" i="1"/>
  <c r="AK81" i="1"/>
  <c r="AK32" i="1"/>
  <c r="AK94" i="1"/>
  <c r="AK16" i="1"/>
  <c r="AK36" i="1"/>
  <c r="AK28" i="1"/>
  <c r="AK10" i="1"/>
  <c r="AK75" i="1"/>
  <c r="AK73" i="1"/>
  <c r="AK71" i="1"/>
  <c r="AK69" i="1"/>
  <c r="AK48" i="1"/>
  <c r="AK44" i="1"/>
  <c r="AK41" i="1"/>
  <c r="AK31" i="1"/>
  <c r="AK29" i="1"/>
  <c r="AK76" i="1"/>
  <c r="AK19" i="1"/>
  <c r="AK80" i="1"/>
  <c r="AK66" i="1"/>
  <c r="AK64" i="1"/>
  <c r="AK60" i="1"/>
  <c r="AK47" i="1"/>
  <c r="AK45" i="1"/>
  <c r="AK38" i="1"/>
  <c r="AK34" i="1"/>
  <c r="AK27" i="1"/>
  <c r="AK20" i="1"/>
  <c r="AK77" i="1"/>
  <c r="AK17" i="1"/>
  <c r="Z107" i="1"/>
  <c r="AK67" i="1"/>
  <c r="AK65" i="1"/>
  <c r="AK63" i="1"/>
  <c r="AK59" i="1"/>
  <c r="AK8" i="1"/>
  <c r="AK40" i="1"/>
  <c r="Y107" i="1"/>
  <c r="AA107" i="1"/>
  <c r="W107" i="1"/>
  <c r="X107" i="1"/>
  <c r="AK39" i="1"/>
  <c r="AK37" i="1"/>
  <c r="AK26" i="1"/>
  <c r="AC107" i="1"/>
  <c r="X111" i="1" l="1"/>
  <c r="AA111" i="1"/>
  <c r="AA116" i="1"/>
  <c r="T125" i="1" s="1"/>
  <c r="U125" i="1" s="1"/>
  <c r="Z111" i="1"/>
  <c r="Z116" i="1"/>
  <c r="T124" i="1" s="1"/>
  <c r="U124" i="1" s="1"/>
  <c r="AC111" i="1"/>
  <c r="AC116" i="1"/>
  <c r="T126" i="1" s="1"/>
  <c r="U126" i="1" s="1"/>
  <c r="W111" i="1"/>
  <c r="W116" i="1"/>
  <c r="Y111" i="1"/>
  <c r="Y116" i="1"/>
  <c r="U127" i="1" s="1"/>
  <c r="AK107" i="1"/>
  <c r="AK116" i="1" s="1"/>
  <c r="U128" i="1" l="1"/>
  <c r="AK109" i="1"/>
  <c r="AK111" i="1" s="1"/>
</calcChain>
</file>

<file path=xl/sharedStrings.xml><?xml version="1.0" encoding="utf-8"?>
<sst xmlns="http://schemas.openxmlformats.org/spreadsheetml/2006/main" count="1016" uniqueCount="336">
  <si>
    <t xml:space="preserve"> Organismo Operador del Parque de la Solidaridad</t>
  </si>
  <si>
    <t>SIGLAS: OOPS</t>
  </si>
  <si>
    <t>COSTO MENSUAL</t>
  </si>
  <si>
    <t>COSTO ANUAL</t>
  </si>
  <si>
    <t>COLUMNAS ADICIONALES PARA CONCEPTOS MENSUALES PROPIOS DEL ORGANISMO</t>
  </si>
  <si>
    <t>COLUMNAS ADICIONALES PARA CONCEPTOS PROPIOS CON PERIODICIDAD DIFERENTE A LA MENSUAL</t>
  </si>
  <si>
    <t>No. Cons</t>
  </si>
  <si>
    <t>UP</t>
  </si>
  <si>
    <t>ORG</t>
  </si>
  <si>
    <t>PG</t>
  </si>
  <si>
    <t>PC</t>
  </si>
  <si>
    <t>UEG</t>
  </si>
  <si>
    <t>CÓDIGO  DEL PUESTO</t>
  </si>
  <si>
    <t>NOMBRE DEL BENEFICIARIO</t>
  </si>
  <si>
    <t>R.F.C.</t>
  </si>
  <si>
    <t>SEXO</t>
  </si>
  <si>
    <t>F-ING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</si>
  <si>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</si>
  <si>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</si>
  <si>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</si>
  <si>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</si>
  <si>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</si>
  <si>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</si>
  <si>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ZONA
ECONÓMICA</t>
  </si>
  <si>
    <t>SUELDO
1101</t>
  </si>
  <si>
    <t>INCREMENTO
AUTORIZADO</t>
  </si>
  <si>
    <t>SUMA 
1101</t>
  </si>
  <si>
    <t>QUINQUENIO
1301</t>
  </si>
  <si>
    <t>PRIMA
VAC
1311</t>
  </si>
  <si>
    <t>AGUINALDO
1312</t>
  </si>
  <si>
    <t>*ESTIMULO AL SERVICIO ADMINISTRATIVO</t>
  </si>
  <si>
    <t>CUOTAS A
PENS
1401</t>
  </si>
  <si>
    <t>CUOTAS PARA
LA VIVIENDA
1402</t>
  </si>
  <si>
    <t>CUOTAS 
AL IMSS
1404</t>
  </si>
  <si>
    <t>CUOTAS
AL S.A.R.
1405</t>
  </si>
  <si>
    <t>DESPENSA
1601</t>
  </si>
  <si>
    <t>PASAJE
1602</t>
  </si>
  <si>
    <t>IMPACTO 
AL
SALARIO
1801</t>
  </si>
  <si>
    <t>TOTAL
ANUAL</t>
  </si>
  <si>
    <t>O5</t>
  </si>
  <si>
    <t>O4</t>
  </si>
  <si>
    <t>001131</t>
  </si>
  <si>
    <t>MASCULINO</t>
  </si>
  <si>
    <t>B</t>
  </si>
  <si>
    <t>DIRECTOR GENERAL</t>
  </si>
  <si>
    <t>DIRECCION GENERAL</t>
  </si>
  <si>
    <t>N/A</t>
  </si>
  <si>
    <t>DIRECCIÓN GENERAL</t>
  </si>
  <si>
    <t>FEMENINO</t>
  </si>
  <si>
    <t>BANUET RAMIREZ GUSTAVO</t>
  </si>
  <si>
    <t>BARG5210122E1</t>
  </si>
  <si>
    <t>MENSAJERO</t>
  </si>
  <si>
    <t>HARO SPENCE LIZZETH</t>
  </si>
  <si>
    <t>HASL760820RP2</t>
  </si>
  <si>
    <t>DIRECTOR ADMINISTRATIVO</t>
  </si>
  <si>
    <t>DIRECCION ADMINISTRATIVA</t>
  </si>
  <si>
    <t>RAMIREZ CERVANTES ARACELI</t>
  </si>
  <si>
    <t>RACA731017G43</t>
  </si>
  <si>
    <t>JEFE DE RECURSOS HUMANOS</t>
  </si>
  <si>
    <t>DIRECCIÓN DE MANTENIMIENTO</t>
  </si>
  <si>
    <t>GARCIA PANTOJA RAMON</t>
  </si>
  <si>
    <t>GAPR750105</t>
  </si>
  <si>
    <t>ALMACENISTA</t>
  </si>
  <si>
    <t>QUINTERO ZAMORA RAMON</t>
  </si>
  <si>
    <t>QUZR-610216-FD0</t>
  </si>
  <si>
    <t>SUPERVISOR DE MANTENIMIENTO</t>
  </si>
  <si>
    <t>NAVARRO ESTRADA SILVIA</t>
  </si>
  <si>
    <t>GUARDA PARQUES</t>
  </si>
  <si>
    <t>PADILLA CORONADO LOURDES</t>
  </si>
  <si>
    <t>PACL710512BK6</t>
  </si>
  <si>
    <t>PONCE CABRERA MARGARITA</t>
  </si>
  <si>
    <t>POCM750122LAA</t>
  </si>
  <si>
    <t>REYES LUJANO EUGENIA ELISA</t>
  </si>
  <si>
    <t>RELE680718647</t>
  </si>
  <si>
    <t>ANZALDO ARAMBULA SILVIA</t>
  </si>
  <si>
    <t>AAAS6610269M5</t>
  </si>
  <si>
    <t>RAMIREZ ROJAS TERESITA DE JESUS</t>
  </si>
  <si>
    <t>RART8502046B4</t>
  </si>
  <si>
    <t>RUIZ RIVERA MARIA TERESA</t>
  </si>
  <si>
    <t>RURT7202068B2</t>
  </si>
  <si>
    <t>ZAVALA BARAJAS LUZ ELENA</t>
  </si>
  <si>
    <t>ZABL620510T40</t>
  </si>
  <si>
    <t>ROJAS GALVEZ MA GUADALUPE</t>
  </si>
  <si>
    <t>ROGG681127JE0</t>
  </si>
  <si>
    <t>VARGAS MARTINEZ IRMA</t>
  </si>
  <si>
    <t>VAMI641118QM2</t>
  </si>
  <si>
    <t>CANALES MORALES CLAUDIA LORENA</t>
  </si>
  <si>
    <t>CAMC820306SH2</t>
  </si>
  <si>
    <t>CISNEROS LUJANO MA. DEL SOCORRO</t>
  </si>
  <si>
    <t>CILS660520IF3</t>
  </si>
  <si>
    <t>ROBLES FONSECA CINDY LILIANA</t>
  </si>
  <si>
    <t>ROFC871227BH42</t>
  </si>
  <si>
    <t xml:space="preserve">MEZA SEGURA ALICIA </t>
  </si>
  <si>
    <t>MESA600712LWO</t>
  </si>
  <si>
    <t>MARTINEZ CORDOVA MONTSERRAT</t>
  </si>
  <si>
    <t>MACM870610-HY8</t>
  </si>
  <si>
    <t>GARCIA VALLADOLID SIBIASABDIZARETH</t>
  </si>
  <si>
    <t>GAVS761004147</t>
  </si>
  <si>
    <t>RAMIREZ LEON RAMON</t>
  </si>
  <si>
    <t>RALR470825F94</t>
  </si>
  <si>
    <t>JARDINERO</t>
  </si>
  <si>
    <t>CHAVEZ LOPEZ ALFREDO</t>
  </si>
  <si>
    <t>CALA-5901112-H68</t>
  </si>
  <si>
    <t>JEFE DE CUADRILLA "A"</t>
  </si>
  <si>
    <t>BASULTO VILLAREAL NICOLAS</t>
  </si>
  <si>
    <t>BAVN350910RB1</t>
  </si>
  <si>
    <t>JEFE DE CUADRILLA "B"</t>
  </si>
  <si>
    <t>LIMON TORRES JOSE GUADALUPE</t>
  </si>
  <si>
    <t>LITG550214GU3</t>
  </si>
  <si>
    <t>LUNA CASILLAS CRESCENCIO</t>
  </si>
  <si>
    <t>LUCC630712381</t>
  </si>
  <si>
    <t>CAMACHO CARDENAS GIL</t>
  </si>
  <si>
    <t>CACG671110DW2</t>
  </si>
  <si>
    <t>OPERADOR "A"</t>
  </si>
  <si>
    <t>GONZALEZ AGUILAR ROBERTO</t>
  </si>
  <si>
    <t>GOAR7205311U9</t>
  </si>
  <si>
    <t>CHOFER</t>
  </si>
  <si>
    <t>RANGEL VAZQUEZ LUIS EDUARDO</t>
  </si>
  <si>
    <t>RAVL6704163T9</t>
  </si>
  <si>
    <t>GARCIA ZAMORA JULIO</t>
  </si>
  <si>
    <t>GAZJ730223V29</t>
  </si>
  <si>
    <t>AGUIÑAGA VILLALOBOS RAFAEL</t>
  </si>
  <si>
    <t>AUVR860824G5A</t>
  </si>
  <si>
    <t>JARDINERO OPERADOR</t>
  </si>
  <si>
    <t>GONZALEZ AVILA RUBEN</t>
  </si>
  <si>
    <t>GOAR 820510PM1</t>
  </si>
  <si>
    <t>FAJARDO GUERRA JUAN CARLOS</t>
  </si>
  <si>
    <t>FAGJ810424SM4</t>
  </si>
  <si>
    <t>JUAREZ ENRIQUEZ JORGE ALBERTO</t>
  </si>
  <si>
    <t>JUEJ800811MG9</t>
  </si>
  <si>
    <t>MORA PONCE MIGUEL ANGEL</t>
  </si>
  <si>
    <t>MOPM710520I40</t>
  </si>
  <si>
    <t>OPERADOR "B"</t>
  </si>
  <si>
    <t>REYNOSO CHAVEZ CRUZ</t>
  </si>
  <si>
    <t>RECC580709RI9</t>
  </si>
  <si>
    <t>ALEJANDRE GILBERTO</t>
  </si>
  <si>
    <t>XAGI-730105</t>
  </si>
  <si>
    <t>AUX DE MANTENIMIENTO "A"</t>
  </si>
  <si>
    <t>CABRERA ORTEGA JOSE CONCEPCION</t>
  </si>
  <si>
    <t>CAOC611208P82</t>
  </si>
  <si>
    <t>ARAMBULA CARMONA ALICIA TERESITA</t>
  </si>
  <si>
    <t>AACA580509FT8</t>
  </si>
  <si>
    <t>INTENDENTE</t>
  </si>
  <si>
    <t>MENDEZ SANTIAGO VICTOR ALFONSO</t>
  </si>
  <si>
    <t>MESV840816k32</t>
  </si>
  <si>
    <t xml:space="preserve">JARDINERO  </t>
  </si>
  <si>
    <t>ALVAREZ LOPEZ JOSE LUIS</t>
  </si>
  <si>
    <t>AALL5506213E6</t>
  </si>
  <si>
    <t>BASULTO AVILA GERARDO</t>
  </si>
  <si>
    <t>BAAG6208103H5</t>
  </si>
  <si>
    <t>BAUTISTA VEGA FRANCISCO</t>
  </si>
  <si>
    <t>BAVF560621DI7</t>
  </si>
  <si>
    <t>CONTRERAS PADILLA LUIS ENRIQUE</t>
  </si>
  <si>
    <t>COPL790630G53</t>
  </si>
  <si>
    <t>CORTEZ NUÑO JOSE FERNANDO</t>
  </si>
  <si>
    <t>CONF800319</t>
  </si>
  <si>
    <t>ENRIQUEZ ENRIQUEZ JUAN</t>
  </si>
  <si>
    <t>EIBS7708154H9</t>
  </si>
  <si>
    <t>GARCIA FLORES MARTINIANO</t>
  </si>
  <si>
    <t>GAFM6401298S2</t>
  </si>
  <si>
    <t xml:space="preserve">JUAREZ GOMEZ JOSE LUIS   </t>
  </si>
  <si>
    <t>JUGL471025SD7</t>
  </si>
  <si>
    <t>LIMON DAVALOS RODRIGO</t>
  </si>
  <si>
    <t>LIDR451220QJ8</t>
  </si>
  <si>
    <t>GONZALEZ MA. DE JESUS</t>
  </si>
  <si>
    <t>GOGJ651102L71</t>
  </si>
  <si>
    <t>LUNA GARCIA MARTIN SALVADOR</t>
  </si>
  <si>
    <t>LUGM7308172J1</t>
  </si>
  <si>
    <t>GAYTAN SANCHEZ JOSE</t>
  </si>
  <si>
    <t>GASJ711111Q87</t>
  </si>
  <si>
    <t>MAYORAL MAYORAL APOLONIO</t>
  </si>
  <si>
    <t>MAMA610411GV2</t>
  </si>
  <si>
    <t>RODRIGUEZ JAUREGUI JOSE ASCENCION</t>
  </si>
  <si>
    <t>ROJA670713CY6</t>
  </si>
  <si>
    <t>JEFE DE CUADRILLA</t>
  </si>
  <si>
    <t>SANCHEZ RODRIGUEZ JOSE GUADALUPE</t>
  </si>
  <si>
    <t>SARG481205K7A</t>
  </si>
  <si>
    <t>GONZALEZ DELGADO J TRINIDAD</t>
  </si>
  <si>
    <t>GODT440604T48</t>
  </si>
  <si>
    <t>LUPERCIO JIMENEZ JUAN ANTONIO</t>
  </si>
  <si>
    <t>LUJJ8606073G7</t>
  </si>
  <si>
    <t>SILVA CORONA RENE</t>
  </si>
  <si>
    <t>SICR770401TJ7</t>
  </si>
  <si>
    <t>ELECTRICISTA "B"</t>
  </si>
  <si>
    <t>ASCENCIO ALVARADO MANUEL</t>
  </si>
  <si>
    <t>AEAM6311205S1</t>
  </si>
  <si>
    <t>AGUILAR BARRERA RAMIRO</t>
  </si>
  <si>
    <t>AUBR6504096P6</t>
  </si>
  <si>
    <t>PARQUE ROBERTO MONTENEGRO</t>
  </si>
  <si>
    <t>CABRERA AGUILAR JUAN EMANUEL</t>
  </si>
  <si>
    <t>CAAJ851008PQA</t>
  </si>
  <si>
    <t>GARCIA ZAMORA J JESUS</t>
  </si>
  <si>
    <t>GAZJ780412492</t>
  </si>
  <si>
    <t>GONZALEZ BECERRA JOAQUIN</t>
  </si>
  <si>
    <t>GOBJ700615K5A</t>
  </si>
  <si>
    <t>SUÑIGA ALATORRE MARCOS</t>
  </si>
  <si>
    <t>SUAM720311</t>
  </si>
  <si>
    <t>CAMPOS AYALA JOSE</t>
  </si>
  <si>
    <t>CAAJ 560815</t>
  </si>
  <si>
    <t>LOPEZ ALVAREZ JOSE JUAN</t>
  </si>
  <si>
    <t>LOAJ620824</t>
  </si>
  <si>
    <t>AUX DE MANTENIMIENTO "B"</t>
  </si>
  <si>
    <t>SITF840710</t>
  </si>
  <si>
    <t>GARCIA SALDAÑA OSWALDO</t>
  </si>
  <si>
    <t>GASO730107EV9</t>
  </si>
  <si>
    <t>RODRIGUEZ MARTINEZ MARIO</t>
  </si>
  <si>
    <t>ROMM861002GC9</t>
  </si>
  <si>
    <t>VILD-530120-6K8</t>
  </si>
  <si>
    <t>CAMACHO REYES ERNESTO</t>
  </si>
  <si>
    <t>CARE-901129-J5</t>
  </si>
  <si>
    <t>TAPIA GOMEZ BLANCA ESTELA</t>
  </si>
  <si>
    <t>TAGB-7212237J4</t>
  </si>
  <si>
    <t>GONZALEZ TAPIA DIEGO ALONSO</t>
  </si>
  <si>
    <t>LOLJ3503193B4</t>
  </si>
  <si>
    <t>GOMEZ GARCIA ELVIRA</t>
  </si>
  <si>
    <t>GOGE660129F43</t>
  </si>
  <si>
    <t>GOMEZ ROSA ALICIA</t>
  </si>
  <si>
    <t>GORA490629SE0</t>
  </si>
  <si>
    <t>LOPEZ CELEDON M SOCORRO</t>
  </si>
  <si>
    <t>LOCS6305166U9</t>
  </si>
  <si>
    <t>CORTEZ HERNANDEZ GPE. PURIFICACION</t>
  </si>
  <si>
    <t>COHG660205MW9</t>
  </si>
  <si>
    <t>VILLALPANDO FRANCO JULIA ESTHER</t>
  </si>
  <si>
    <t>VIFJ641121JA0</t>
  </si>
  <si>
    <t>GONZALEZ AVILA NOEL</t>
  </si>
  <si>
    <t>GOAN6911238L3</t>
  </si>
  <si>
    <t>SALAZAR DE ANDA ERNESTO</t>
  </si>
  <si>
    <t>SAAE661107VC2</t>
  </si>
  <si>
    <t>VILLALOBOS MEDINA PEDRO</t>
  </si>
  <si>
    <t>VIMP601012M96</t>
  </si>
  <si>
    <t>ZUÑIGA AGUILAR MARTIN</t>
  </si>
  <si>
    <t>ZUAM611013SC8</t>
  </si>
  <si>
    <t>GARCIA GUTIERREZ MARTHA</t>
  </si>
  <si>
    <t>GAGM730609</t>
  </si>
  <si>
    <t>PUENTES MUÑOZ OTILIA</t>
  </si>
  <si>
    <t>PUMO660121</t>
  </si>
  <si>
    <t>MENDOZA TORRES NORMA</t>
  </si>
  <si>
    <t>METN750625</t>
  </si>
  <si>
    <t>DIRECCION PROMOCION DEPORTIVA</t>
  </si>
  <si>
    <t>PEREZ CASTAÑEDA ALFONSO</t>
  </si>
  <si>
    <t>PECA800721BG4</t>
  </si>
  <si>
    <t>COORD.ACADEMIA FUTBOL</t>
  </si>
  <si>
    <t>REYES RUIZ CARLOS MARTIN</t>
  </si>
  <si>
    <t>RERC7609137B3</t>
  </si>
  <si>
    <t>PROMOTOR</t>
  </si>
  <si>
    <t>IBARRA GARCIA FELIPE DE JESUS</t>
  </si>
  <si>
    <t>SARV8001319U2</t>
  </si>
  <si>
    <t>BARAJAS MENDOZA CARLOS ALBERTO</t>
  </si>
  <si>
    <t>ENTRENADOR</t>
  </si>
  <si>
    <t>CHAPA ROJAS JOSE DE JESUS</t>
  </si>
  <si>
    <t>CARJ870613TJ6</t>
  </si>
  <si>
    <t>FLORES SANCHEZ JORGE ISRAEL</t>
  </si>
  <si>
    <t>FOSJ850521IJ2</t>
  </si>
  <si>
    <t>GOMEZ ESPERICUETA JAVIER</t>
  </si>
  <si>
    <t>GOEJ850523BS4</t>
  </si>
  <si>
    <t>ARIAS HERNANDEZ OMAR ALEJANDRO</t>
  </si>
  <si>
    <t>AIHO871101LK3</t>
  </si>
  <si>
    <t>PEREZ CEDANO HECTOR MANUEL</t>
  </si>
  <si>
    <t>PECH880122647</t>
  </si>
  <si>
    <t>GARCIA FLORES JAVIER</t>
  </si>
  <si>
    <t>GAFJ760727M46</t>
  </si>
  <si>
    <t>NUÑEZ RODRIGUEZ LEOPOLDO</t>
  </si>
  <si>
    <t>NURL671115579</t>
  </si>
  <si>
    <t>LOPEZ MELENDREZ RICARDO</t>
  </si>
  <si>
    <t>LOMR820216262</t>
  </si>
  <si>
    <t>ZAVALA RAMIREZ DANIEL</t>
  </si>
  <si>
    <t>ZARD751120G34</t>
  </si>
  <si>
    <t>PROYECTO PLANTILLA EJERCICIO 2018</t>
  </si>
  <si>
    <t>ORGANISMO OPERADOR DEL PARQUE DE LA SOLIDARIDAD</t>
  </si>
  <si>
    <t>SUELDO BASE</t>
  </si>
  <si>
    <t>Director General</t>
  </si>
  <si>
    <t>Auxiliar Administrativo</t>
  </si>
  <si>
    <t>Supervisor de Mantenimiento</t>
  </si>
  <si>
    <t>Mensajero</t>
  </si>
  <si>
    <t>DIRECCIÓN ADMINISTRATIVA</t>
  </si>
  <si>
    <t>Director Administrativo</t>
  </si>
  <si>
    <t>Jefe de Recursos Humanos</t>
  </si>
  <si>
    <t>DIRECCIÓN DE PROMOCIÓN DEPORTIVA</t>
  </si>
  <si>
    <t>Coordinador Escuela Fútbol</t>
  </si>
  <si>
    <t>Promotor</t>
  </si>
  <si>
    <t>Entrenador</t>
  </si>
  <si>
    <t xml:space="preserve"> </t>
  </si>
  <si>
    <t>Jefe de cuadrilla</t>
  </si>
  <si>
    <t>Auxiliar de Mantenimiento "B"</t>
  </si>
  <si>
    <t>Jardinero Operador</t>
  </si>
  <si>
    <t>Guardaparques A</t>
  </si>
  <si>
    <t>Guardaparques B</t>
  </si>
  <si>
    <t>Intendente</t>
  </si>
  <si>
    <t xml:space="preserve">Jardinero   </t>
  </si>
  <si>
    <t>Almacenista</t>
  </si>
  <si>
    <t>Auxiliar de Chofer "A"</t>
  </si>
  <si>
    <t>Auxiliar de Chofer "B"</t>
  </si>
  <si>
    <t>Auxiliar de Mantenimiento "A"</t>
  </si>
  <si>
    <t>Chofer A</t>
  </si>
  <si>
    <t>Chofer B</t>
  </si>
  <si>
    <t>Electricista</t>
  </si>
  <si>
    <t>Jardinero</t>
  </si>
  <si>
    <t>Jefe de Cuadrilla "A"</t>
  </si>
  <si>
    <t>Jefe de Cuadrilla "B"</t>
  </si>
  <si>
    <t>Operador Maq. "A"</t>
  </si>
  <si>
    <t>Operador Maq. "B"</t>
  </si>
  <si>
    <t>G r a n   T o t a l</t>
  </si>
  <si>
    <t>GUTIERREZ BALTAZAR MARCOS</t>
  </si>
  <si>
    <t>VICENTE LOPEZ DAVID</t>
  </si>
  <si>
    <t xml:space="preserve">BOLETERA "A" </t>
  </si>
  <si>
    <t xml:space="preserve">BOLETERA "B" </t>
  </si>
  <si>
    <t>Boleteras  A</t>
  </si>
  <si>
    <t>Boleteras B</t>
  </si>
  <si>
    <t>JEFE DE CUADRILLA "B" MONTE</t>
  </si>
  <si>
    <t>AUXILIAR DE CHOFER "A"</t>
  </si>
  <si>
    <t>AUXILIAR DE CHOFER "B"</t>
  </si>
  <si>
    <t>CHOFER "A"</t>
  </si>
  <si>
    <t>Intendente "A"</t>
  </si>
  <si>
    <t>Intendente "B"</t>
  </si>
  <si>
    <t>LÓPEZ GÓMEZ BELIZARIO</t>
  </si>
  <si>
    <t>CARMONA GUTIÉRREZ MAYRA ELIVET</t>
  </si>
  <si>
    <t>CAGM8902092Y7</t>
  </si>
  <si>
    <t>LOGB511018</t>
  </si>
  <si>
    <t>ASISTENTE DE DIRECCIÓN</t>
  </si>
  <si>
    <t>RESUMEN PLANTILLA DE PERSONAL 2019</t>
  </si>
  <si>
    <t>DIFERENCIAS PLANTILLA PRESUPUESTO CONTRA PLANTILLA CON INCREMENTO</t>
  </si>
  <si>
    <t xml:space="preserve">Diferencia </t>
  </si>
  <si>
    <t>Mensual</t>
  </si>
  <si>
    <t>Anual</t>
  </si>
  <si>
    <t>Sueldo</t>
  </si>
  <si>
    <t>Prima Vacacional</t>
  </si>
  <si>
    <t>Aguinaldo</t>
  </si>
  <si>
    <t>Pensiones</t>
  </si>
  <si>
    <t>Vivienda</t>
  </si>
  <si>
    <t>Sedar</t>
  </si>
  <si>
    <t>Estimulo Serv.Publico</t>
  </si>
  <si>
    <t>TOTAL IMPACTO SALARIAL  2019</t>
  </si>
  <si>
    <t>NAES65110313A</t>
  </si>
  <si>
    <t xml:space="preserve">DIRECTOR DE MANTENIMIENTO </t>
  </si>
  <si>
    <t>MORA SIERRA JOEL</t>
  </si>
  <si>
    <t>Director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</si>
</sst>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d\-mmm\-yy;@"/>
    <numFmt numFmtId="165" formatCode="_(* #,##0.00_);_(* \(#,##0.00\);_(* &quot;-&quot;??_);_(@_)"/>
    <numFmt numFmtId="166" formatCode="#,##0.00_ ;[Red]\-#,##0.00\ "/>
  </numFmts>
  <fonts count="3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2"/>
      <name val="Tahoma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b/>
      <sz val="7"/>
      <color rgb="FF00B050"/>
      <name val="Arial"/>
      <family val="2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" fillId="0" borderId="0"/>
    <xf numFmtId="0" fontId="8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textRotation="180" wrapText="1"/>
    </xf>
    <xf numFmtId="164" fontId="6" fillId="4" borderId="5" xfId="0" applyNumberFormat="1" applyFont="1" applyFill="1" applyBorder="1" applyAlignment="1">
      <alignment horizontal="center" vertical="center" textRotation="180" wrapText="1"/>
    </xf>
    <xf numFmtId="0" fontId="6" fillId="4" borderId="5" xfId="0" applyNumberFormat="1" applyFont="1" applyFill="1" applyBorder="1" applyAlignment="1">
      <alignment horizontal="center" vertical="center" textRotation="180" wrapText="1"/>
    </xf>
    <xf numFmtId="0" fontId="15" fillId="4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6" xfId="5" applyFont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43" fontId="7" fillId="0" borderId="6" xfId="1" applyFont="1" applyBorder="1" applyAlignment="1">
      <alignment horizontal="right" vertical="center"/>
    </xf>
    <xf numFmtId="43" fontId="7" fillId="0" borderId="6" xfId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4" fontId="7" fillId="0" borderId="6" xfId="4" applyNumberFormat="1" applyFont="1" applyFill="1" applyBorder="1" applyAlignment="1">
      <alignment vertical="center"/>
    </xf>
    <xf numFmtId="4" fontId="7" fillId="0" borderId="6" xfId="4" applyNumberFormat="1" applyFont="1" applyFill="1" applyBorder="1" applyAlignment="1">
      <alignment horizontal="center" vertical="center"/>
    </xf>
    <xf numFmtId="165" fontId="7" fillId="0" borderId="6" xfId="2" applyFont="1" applyBorder="1" applyAlignment="1">
      <alignment horizontal="right" vertical="center"/>
    </xf>
    <xf numFmtId="165" fontId="7" fillId="0" borderId="6" xfId="2" applyFont="1" applyBorder="1" applyAlignment="1">
      <alignment horizontal="center" vertical="center"/>
    </xf>
    <xf numFmtId="43" fontId="1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164" fontId="7" fillId="0" borderId="6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left" vertical="center"/>
    </xf>
    <xf numFmtId="0" fontId="7" fillId="0" borderId="4" xfId="4" applyFont="1" applyFill="1" applyBorder="1" applyAlignment="1">
      <alignment horizontal="center" vertical="center"/>
    </xf>
    <xf numFmtId="165" fontId="7" fillId="0" borderId="4" xfId="2" applyFont="1" applyFill="1" applyBorder="1" applyAlignment="1">
      <alignment horizontal="right" vertical="center"/>
    </xf>
    <xf numFmtId="43" fontId="7" fillId="0" borderId="4" xfId="1" applyFont="1" applyBorder="1" applyAlignment="1">
      <alignment horizontal="right" vertical="center"/>
    </xf>
    <xf numFmtId="4" fontId="7" fillId="0" borderId="4" xfId="4" applyNumberFormat="1" applyFont="1" applyFill="1" applyBorder="1" applyAlignment="1">
      <alignment vertical="center"/>
    </xf>
    <xf numFmtId="165" fontId="7" fillId="0" borderId="4" xfId="2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" xfId="5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4" xfId="5" applyFont="1" applyBorder="1" applyAlignment="1">
      <alignment horizontal="left" vertical="center"/>
    </xf>
    <xf numFmtId="166" fontId="17" fillId="0" borderId="4" xfId="0" applyNumberFormat="1" applyFont="1" applyFill="1" applyBorder="1" applyAlignment="1">
      <alignment vertical="center"/>
    </xf>
    <xf numFmtId="166" fontId="7" fillId="0" borderId="4" xfId="0" applyNumberFormat="1" applyFont="1" applyBorder="1" applyAlignment="1">
      <alignment vertical="center"/>
    </xf>
    <xf numFmtId="43" fontId="7" fillId="0" borderId="4" xfId="1" applyFont="1" applyFill="1" applyBorder="1" applyAlignment="1">
      <alignment horizontal="right" vertical="center"/>
    </xf>
    <xf numFmtId="43" fontId="5" fillId="3" borderId="5" xfId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4" xfId="5" applyFont="1" applyFill="1" applyBorder="1" applyAlignment="1">
      <alignment vertical="center" wrapText="1"/>
    </xf>
    <xf numFmtId="4" fontId="19" fillId="0" borderId="0" xfId="4" applyNumberFormat="1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44" fontId="5" fillId="3" borderId="5" xfId="3" applyFont="1" applyFill="1" applyBorder="1" applyAlignment="1">
      <alignment horizontal="center" vertical="center" wrapText="1"/>
    </xf>
    <xf numFmtId="43" fontId="17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43" fontId="21" fillId="0" borderId="0" xfId="1" applyFont="1" applyAlignment="1">
      <alignment horizontal="right" vertical="center"/>
    </xf>
    <xf numFmtId="0" fontId="7" fillId="0" borderId="6" xfId="4" applyFont="1" applyBorder="1" applyAlignment="1">
      <alignment horizontal="center" vertical="center"/>
    </xf>
    <xf numFmtId="0" fontId="0" fillId="4" borderId="0" xfId="0" applyFill="1"/>
    <xf numFmtId="4" fontId="0" fillId="4" borderId="0" xfId="0" applyNumberFormat="1" applyFill="1"/>
    <xf numFmtId="0" fontId="2" fillId="4" borderId="0" xfId="0" applyFont="1" applyFill="1"/>
    <xf numFmtId="0" fontId="9" fillId="0" borderId="0" xfId="0" applyFont="1" applyAlignment="1"/>
    <xf numFmtId="0" fontId="9" fillId="4" borderId="0" xfId="0" applyFont="1" applyFill="1" applyAlignment="1">
      <alignment horizontal="center"/>
    </xf>
    <xf numFmtId="4" fontId="9" fillId="4" borderId="0" xfId="0" applyNumberFormat="1" applyFont="1" applyFill="1" applyAlignment="1">
      <alignment horizontal="center"/>
    </xf>
    <xf numFmtId="0" fontId="9" fillId="4" borderId="0" xfId="0" applyFont="1" applyFill="1" applyAlignment="1"/>
    <xf numFmtId="44" fontId="2" fillId="4" borderId="0" xfId="3" applyFont="1" applyFill="1"/>
    <xf numFmtId="44" fontId="2" fillId="4" borderId="10" xfId="3" applyFont="1" applyFill="1" applyBorder="1"/>
    <xf numFmtId="4" fontId="0" fillId="0" borderId="0" xfId="0" applyNumberFormat="1"/>
    <xf numFmtId="0" fontId="2" fillId="0" borderId="0" xfId="0" applyFo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43" fontId="7" fillId="0" borderId="6" xfId="1" applyFont="1" applyFill="1" applyBorder="1" applyAlignment="1">
      <alignment horizontal="right" vertical="center"/>
    </xf>
    <xf numFmtId="44" fontId="17" fillId="0" borderId="0" xfId="0" applyNumberFormat="1" applyFont="1" applyAlignment="1">
      <alignment vertical="center"/>
    </xf>
    <xf numFmtId="43" fontId="23" fillId="0" borderId="0" xfId="1" applyFont="1"/>
    <xf numFmtId="0" fontId="0" fillId="4" borderId="0" xfId="0" applyFill="1" applyAlignment="1">
      <alignment horizontal="left"/>
    </xf>
    <xf numFmtId="0" fontId="3" fillId="4" borderId="0" xfId="0" applyFont="1" applyFill="1"/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4" fontId="3" fillId="4" borderId="0" xfId="0" applyNumberFormat="1" applyFont="1" applyFill="1"/>
    <xf numFmtId="0" fontId="10" fillId="4" borderId="0" xfId="0" applyFont="1" applyFill="1"/>
    <xf numFmtId="0" fontId="25" fillId="4" borderId="0" xfId="0" applyFont="1" applyFill="1"/>
    <xf numFmtId="0" fontId="25" fillId="4" borderId="0" xfId="0" applyFont="1" applyFill="1" applyAlignment="1">
      <alignment horizontal="left"/>
    </xf>
    <xf numFmtId="4" fontId="25" fillId="4" borderId="0" xfId="0" applyNumberFormat="1" applyFont="1" applyFill="1"/>
    <xf numFmtId="4" fontId="6" fillId="4" borderId="5" xfId="0" applyNumberFormat="1" applyFont="1" applyFill="1" applyBorder="1" applyAlignment="1">
      <alignment horizontal="center" vertical="center" wrapText="1"/>
    </xf>
    <xf numFmtId="43" fontId="7" fillId="4" borderId="6" xfId="1" applyFont="1" applyFill="1" applyBorder="1" applyAlignment="1">
      <alignment vertical="center"/>
    </xf>
    <xf numFmtId="4" fontId="7" fillId="4" borderId="6" xfId="0" applyNumberFormat="1" applyFont="1" applyFill="1" applyBorder="1" applyAlignment="1">
      <alignment vertical="center"/>
    </xf>
    <xf numFmtId="0" fontId="7" fillId="4" borderId="5" xfId="0" applyNumberFormat="1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left" vertical="center" wrapText="1"/>
    </xf>
    <xf numFmtId="0" fontId="7" fillId="4" borderId="4" xfId="5" applyFont="1" applyFill="1" applyBorder="1" applyAlignment="1">
      <alignment vertical="center" wrapText="1"/>
    </xf>
    <xf numFmtId="43" fontId="7" fillId="4" borderId="4" xfId="1" applyFont="1" applyFill="1" applyBorder="1" applyAlignment="1">
      <alignment horizontal="right" vertical="center"/>
    </xf>
    <xf numFmtId="43" fontId="7" fillId="4" borderId="6" xfId="1" applyFont="1" applyFill="1" applyBorder="1" applyAlignment="1">
      <alignment horizontal="right" vertical="center"/>
    </xf>
    <xf numFmtId="165" fontId="7" fillId="4" borderId="4" xfId="2" applyFont="1" applyFill="1" applyBorder="1" applyAlignment="1">
      <alignment horizontal="right" vertical="center"/>
    </xf>
    <xf numFmtId="43" fontId="2" fillId="4" borderId="0" xfId="1" applyFont="1" applyFill="1"/>
    <xf numFmtId="44" fontId="2" fillId="4" borderId="0" xfId="0" applyNumberFormat="1" applyFont="1" applyFill="1"/>
    <xf numFmtId="4" fontId="0" fillId="4" borderId="0" xfId="0" applyNumberFormat="1" applyFill="1" applyAlignment="1">
      <alignment horizontal="center"/>
    </xf>
    <xf numFmtId="164" fontId="7" fillId="4" borderId="6" xfId="5" applyNumberFormat="1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/>
    </xf>
    <xf numFmtId="0" fontId="7" fillId="4" borderId="6" xfId="5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left" vertical="center"/>
    </xf>
    <xf numFmtId="0" fontId="7" fillId="4" borderId="4" xfId="4" applyFont="1" applyFill="1" applyBorder="1" applyAlignment="1">
      <alignment horizontal="center" vertical="center"/>
    </xf>
    <xf numFmtId="4" fontId="7" fillId="4" borderId="4" xfId="4" applyNumberFormat="1" applyFont="1" applyFill="1" applyBorder="1" applyAlignment="1">
      <alignment vertical="center"/>
    </xf>
    <xf numFmtId="4" fontId="7" fillId="4" borderId="6" xfId="4" applyNumberFormat="1" applyFont="1" applyFill="1" applyBorder="1" applyAlignment="1">
      <alignment vertical="center"/>
    </xf>
    <xf numFmtId="0" fontId="7" fillId="4" borderId="7" xfId="0" applyNumberFormat="1" applyFont="1" applyFill="1" applyBorder="1" applyAlignment="1">
      <alignment horizontal="left" vertical="center" wrapText="1"/>
    </xf>
    <xf numFmtId="0" fontId="7" fillId="4" borderId="4" xfId="0" applyNumberFormat="1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center" vertical="center"/>
    </xf>
    <xf numFmtId="165" fontId="7" fillId="4" borderId="6" xfId="2" applyFont="1" applyFill="1" applyBorder="1" applyAlignment="1">
      <alignment horizontal="right" vertical="center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>
      <alignment horizontal="left" vertical="center" wrapText="1"/>
    </xf>
    <xf numFmtId="0" fontId="7" fillId="4" borderId="9" xfId="5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43" fontId="17" fillId="0" borderId="0" xfId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4" fontId="22" fillId="0" borderId="0" xfId="4" applyNumberFormat="1" applyFont="1" applyBorder="1" applyAlignment="1">
      <alignment horizontal="left" vertical="center"/>
    </xf>
    <xf numFmtId="4" fontId="22" fillId="0" borderId="0" xfId="4" applyNumberFormat="1" applyFont="1" applyBorder="1" applyAlignment="1">
      <alignment horizontal="center" vertical="center"/>
    </xf>
    <xf numFmtId="4" fontId="21" fillId="0" borderId="0" xfId="4" applyNumberFormat="1" applyFont="1" applyBorder="1" applyAlignment="1">
      <alignment horizontal="center" vertical="center"/>
    </xf>
    <xf numFmtId="0" fontId="0" fillId="0" borderId="0" xfId="0" applyBorder="1"/>
    <xf numFmtId="4" fontId="22" fillId="0" borderId="0" xfId="4" applyNumberFormat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24" fillId="0" borderId="0" xfId="1" applyFont="1" applyBorder="1"/>
    <xf numFmtId="43" fontId="6" fillId="2" borderId="5" xfId="1" applyFont="1" applyFill="1" applyBorder="1" applyAlignment="1">
      <alignment horizontal="center" vertical="center" wrapText="1"/>
    </xf>
    <xf numFmtId="43" fontId="26" fillId="0" borderId="0" xfId="1" applyFont="1" applyAlignment="1">
      <alignment vertical="center"/>
    </xf>
    <xf numFmtId="43" fontId="5" fillId="3" borderId="4" xfId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4" fontId="19" fillId="0" borderId="0" xfId="4" applyNumberFormat="1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4" fontId="28" fillId="0" borderId="0" xfId="4" applyNumberFormat="1" applyFont="1" applyBorder="1" applyAlignment="1">
      <alignment horizontal="right" vertical="center"/>
    </xf>
    <xf numFmtId="4" fontId="28" fillId="0" borderId="0" xfId="4" applyNumberFormat="1" applyFont="1" applyAlignment="1">
      <alignment horizontal="left" vertical="center"/>
    </xf>
    <xf numFmtId="4" fontId="28" fillId="0" borderId="0" xfId="4" applyNumberFormat="1" applyFont="1" applyAlignment="1">
      <alignment horizontal="center" vertical="center"/>
    </xf>
    <xf numFmtId="43" fontId="27" fillId="0" borderId="0" xfId="1" applyFont="1" applyAlignment="1">
      <alignment vertical="center"/>
    </xf>
    <xf numFmtId="4" fontId="29" fillId="0" borderId="0" xfId="4" applyNumberFormat="1" applyFont="1" applyAlignment="1">
      <alignment horizontal="center" vertical="center"/>
    </xf>
    <xf numFmtId="0" fontId="12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4" fontId="29" fillId="0" borderId="0" xfId="4" applyNumberFormat="1" applyFont="1" applyBorder="1" applyAlignment="1">
      <alignment horizontal="center" vertical="center"/>
    </xf>
    <xf numFmtId="4" fontId="28" fillId="0" borderId="0" xfId="4" applyNumberFormat="1" applyFont="1" applyBorder="1" applyAlignment="1">
      <alignment horizontal="center" vertical="center"/>
    </xf>
    <xf numFmtId="0" fontId="12" fillId="0" borderId="0" xfId="0" applyFont="1" applyBorder="1"/>
    <xf numFmtId="43" fontId="27" fillId="0" borderId="0" xfId="1" applyFont="1" applyBorder="1" applyAlignment="1">
      <alignment vertical="center"/>
    </xf>
    <xf numFmtId="43" fontId="29" fillId="0" borderId="0" xfId="6" applyFont="1" applyBorder="1" applyAlignment="1">
      <alignment horizontal="right" vertical="center"/>
    </xf>
    <xf numFmtId="43" fontId="29" fillId="0" borderId="0" xfId="6" applyFont="1" applyBorder="1"/>
    <xf numFmtId="43" fontId="28" fillId="0" borderId="0" xfId="0" applyNumberFormat="1" applyFont="1" applyBorder="1"/>
    <xf numFmtId="0" fontId="29" fillId="0" borderId="0" xfId="0" applyFont="1" applyBorder="1"/>
    <xf numFmtId="43" fontId="7" fillId="0" borderId="0" xfId="6" applyFont="1"/>
    <xf numFmtId="0" fontId="6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</cellXfs>
  <cellStyles count="8">
    <cellStyle name="Millares" xfId="1" builtinId="3"/>
    <cellStyle name="Millares 2" xfId="6"/>
    <cellStyle name="Millares_PlantillaOrganismos2005" xfId="2"/>
    <cellStyle name="Moneda" xfId="3" builtinId="4"/>
    <cellStyle name="Moneda 2" xfId="7"/>
    <cellStyle name="Normal" xfId="0" builtinId="0"/>
    <cellStyle name="Normal_~9885111 2" xfId="4"/>
    <cellStyle name="Normal_PlantillaOrganismos200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152400</xdr:rowOff>
    </xdr:from>
    <xdr:to>
      <xdr:col>2</xdr:col>
      <xdr:colOff>95250</xdr:colOff>
      <xdr:row>4</xdr:row>
      <xdr:rowOff>180975</xdr:rowOff>
    </xdr:to>
    <xdr:pic>
      <xdr:nvPicPr>
        <xdr:cNvPr id="1133" name="1 Imagen">
          <a:extLst>
            <a:ext uri="{FF2B5EF4-FFF2-40B4-BE49-F238E27FC236}">
              <a16:creationId xmlns="" xmlns:a16="http://schemas.microsoft.com/office/drawing/2014/main" id="{00000000-0008-0000-01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52400"/>
          <a:ext cx="6953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647700</xdr:colOff>
      <xdr:row>1</xdr:row>
      <xdr:rowOff>47625</xdr:rowOff>
    </xdr:from>
    <xdr:to>
      <xdr:col>15</xdr:col>
      <xdr:colOff>190500</xdr:colOff>
      <xdr:row>5</xdr:row>
      <xdr:rowOff>47625</xdr:rowOff>
    </xdr:to>
    <xdr:pic>
      <xdr:nvPicPr>
        <xdr:cNvPr id="4" name="Imagen 3" descr="C:\Users\Usuario\AppData\Local\Microsoft\Windows\INetCache\Content.MSO\34DD89F.tmp">
          <a:extLst>
            <a:ext uri="{FF2B5EF4-FFF2-40B4-BE49-F238E27FC236}">
              <a16:creationId xmlns="" xmlns:a16="http://schemas.microsoft.com/office/drawing/2014/main" id="{8309CC10-96E3-4900-8B4E-087AF58C75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238125"/>
          <a:ext cx="790575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9"/>
  <sheetViews>
    <sheetView tabSelected="1" topLeftCell="F4" zoomScaleNormal="100" workbookViewId="0">
      <selection activeCell="H5" sqref="H4:H5"/>
    </sheetView>
  </sheetViews>
  <sheetFormatPr baseColWidth="10" defaultRowHeight="15" x14ac:dyDescent="0.25"/>
  <cols>
    <col min="1" max="1" width="4.7109375" style="1" hidden="1" customWidth="1"/>
    <col min="2" max="2" width="3.42578125" style="1" hidden="1" customWidth="1"/>
    <col min="3" max="3" width="3.5703125" style="1" hidden="1" customWidth="1"/>
    <col min="4" max="4" width="2.7109375" style="1" hidden="1" customWidth="1"/>
    <col min="5" max="5" width="1.28515625" style="1" hidden="1" customWidth="1"/>
    <col min="6" max="6" width="1.140625" style="147" customWidth="1"/>
    <col min="7" max="7" width="6.42578125" style="1" customWidth="1"/>
    <col min="8" max="8" width="27.28515625" style="1" bestFit="1" customWidth="1"/>
    <col min="9" max="9" width="13.28515625" style="1" hidden="1" customWidth="1"/>
    <col min="10" max="10" width="9.5703125" style="1" hidden="1" customWidth="1"/>
    <col min="11" max="11" width="8.85546875" style="63" bestFit="1" customWidth="1"/>
    <col min="12" max="13" width="2.7109375" style="1" customWidth="1"/>
    <col min="14" max="14" width="2.7109375" style="1" hidden="1" customWidth="1"/>
    <col min="15" max="15" width="22.28515625" style="1" customWidth="1"/>
    <col min="16" max="16" width="25.28515625" style="1" customWidth="1"/>
    <col min="17" max="17" width="22.5703125" style="1" hidden="1" customWidth="1"/>
    <col min="18" max="18" width="4.140625" style="1" hidden="1" customWidth="1"/>
    <col min="19" max="19" width="12.140625" style="1" customWidth="1"/>
    <col min="20" max="20" width="12.28515625" style="1" customWidth="1"/>
    <col min="21" max="21" width="11.7109375" style="1" customWidth="1"/>
    <col min="22" max="22" width="10.85546875" style="1" bestFit="1" customWidth="1"/>
    <col min="23" max="23" width="10.42578125" style="1" bestFit="1" customWidth="1"/>
    <col min="24" max="24" width="11.7109375" style="1" bestFit="1" customWidth="1"/>
    <col min="25" max="25" width="12.7109375" style="1" customWidth="1"/>
    <col min="26" max="26" width="10.42578125" style="1" bestFit="1" customWidth="1"/>
    <col min="27" max="27" width="11" style="1" bestFit="1" customWidth="1"/>
    <col min="28" max="28" width="10.28515625" style="1" bestFit="1" customWidth="1"/>
    <col min="29" max="29" width="9.5703125" style="1" bestFit="1" customWidth="1"/>
    <col min="30" max="30" width="9.85546875" style="1" bestFit="1" customWidth="1"/>
    <col min="31" max="31" width="9.5703125" style="1" bestFit="1" customWidth="1"/>
    <col min="32" max="32" width="8.7109375" style="1" hidden="1" customWidth="1"/>
    <col min="33" max="36" width="4.140625" style="1" hidden="1" customWidth="1"/>
    <col min="37" max="37" width="12.5703125" style="130" customWidth="1"/>
    <col min="38" max="16384" width="11.42578125" style="1"/>
  </cols>
  <sheetData>
    <row r="1" spans="1:38" ht="23.25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8" x14ac:dyDescent="0.25">
      <c r="A2" s="167" t="s">
        <v>267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</row>
    <row r="3" spans="1:38" x14ac:dyDescent="0.25">
      <c r="A3" s="2" t="s">
        <v>1</v>
      </c>
      <c r="B3" s="3"/>
      <c r="C3" s="3"/>
      <c r="D3" s="4"/>
      <c r="E3" s="3"/>
      <c r="F3" s="160"/>
      <c r="G3" s="145"/>
      <c r="H3" s="145"/>
      <c r="I3" s="5"/>
      <c r="J3" s="5"/>
      <c r="K3" s="6"/>
      <c r="L3" s="7"/>
      <c r="M3" s="7"/>
      <c r="N3" s="7"/>
      <c r="O3" s="5"/>
      <c r="P3" s="5"/>
      <c r="Q3" s="5"/>
      <c r="R3" s="7"/>
      <c r="S3" s="7"/>
      <c r="T3" s="8"/>
      <c r="U3" s="8"/>
      <c r="V3" s="8"/>
      <c r="W3" s="8"/>
      <c r="X3" s="8"/>
      <c r="Y3" s="8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8" ht="34.5" customHeight="1" x14ac:dyDescent="0.25">
      <c r="A4" s="7"/>
      <c r="B4" s="7"/>
      <c r="C4" s="7"/>
      <c r="D4" s="7"/>
      <c r="E4" s="7"/>
      <c r="F4" s="161"/>
      <c r="G4" s="9"/>
      <c r="H4" s="5"/>
      <c r="I4" s="5"/>
      <c r="J4" s="5"/>
      <c r="K4" s="6"/>
      <c r="L4" s="7"/>
      <c r="M4" s="7"/>
      <c r="N4" s="7"/>
      <c r="O4" s="5"/>
      <c r="P4" s="5"/>
      <c r="Q4" s="5"/>
      <c r="R4" s="7"/>
      <c r="S4" s="168" t="s">
        <v>2</v>
      </c>
      <c r="T4" s="169"/>
      <c r="U4" s="169"/>
      <c r="V4" s="170"/>
      <c r="W4" s="171" t="s">
        <v>3</v>
      </c>
      <c r="X4" s="172"/>
      <c r="Y4" s="173"/>
      <c r="Z4" s="168" t="s">
        <v>2</v>
      </c>
      <c r="AA4" s="169"/>
      <c r="AB4" s="169"/>
      <c r="AC4" s="169"/>
      <c r="AD4" s="169"/>
      <c r="AE4" s="170"/>
      <c r="AF4" s="10" t="s">
        <v>3</v>
      </c>
      <c r="AG4" s="174" t="s">
        <v>4</v>
      </c>
      <c r="AH4" s="175"/>
      <c r="AI4" s="174" t="s">
        <v>5</v>
      </c>
      <c r="AJ4" s="175"/>
    </row>
    <row r="5" spans="1:38" ht="54.75" thickBot="1" x14ac:dyDescent="0.3">
      <c r="A5" s="11" t="s">
        <v>6</v>
      </c>
      <c r="B5" s="11" t="s">
        <v>7</v>
      </c>
      <c r="C5" s="11" t="s">
        <v>8</v>
      </c>
      <c r="D5" s="11" t="s">
        <v>9</v>
      </c>
      <c r="E5" s="158" t="s">
        <v>10</v>
      </c>
      <c r="F5" s="162" t="s">
        <v>11</v>
      </c>
      <c r="G5" s="165" t="s">
        <v>12</v>
      </c>
      <c r="H5" s="13" t="s">
        <v>13</v>
      </c>
      <c r="I5" s="13" t="s">
        <v>14</v>
      </c>
      <c r="J5" s="14" t="s">
        <v>15</v>
      </c>
      <c r="K5" s="15" t="s">
        <v>16</v>
      </c>
      <c r="L5" s="16" t="s">
        <v>17</v>
      </c>
      <c r="M5" s="16" t="s">
        <v>18</v>
      </c>
      <c r="N5" s="16" t="s">
        <v>19</v>
      </c>
      <c r="O5" s="17" t="s">
        <v>20</v>
      </c>
      <c r="P5" s="17" t="s">
        <v>21</v>
      </c>
      <c r="Q5" s="12" t="s">
        <v>22</v>
      </c>
      <c r="R5" s="11" t="s">
        <v>23</v>
      </c>
      <c r="S5" s="11" t="s">
        <v>24</v>
      </c>
      <c r="T5" s="92" t="s">
        <v>25</v>
      </c>
      <c r="U5" s="92" t="s">
        <v>26</v>
      </c>
      <c r="V5" s="18" t="s">
        <v>27</v>
      </c>
      <c r="W5" s="19" t="s">
        <v>28</v>
      </c>
      <c r="X5" s="19" t="s">
        <v>29</v>
      </c>
      <c r="Y5" s="19" t="s">
        <v>30</v>
      </c>
      <c r="Z5" s="18" t="s">
        <v>31</v>
      </c>
      <c r="AA5" s="18" t="s">
        <v>32</v>
      </c>
      <c r="AB5" s="18" t="s">
        <v>33</v>
      </c>
      <c r="AC5" s="18" t="s">
        <v>34</v>
      </c>
      <c r="AD5" s="18" t="s">
        <v>35</v>
      </c>
      <c r="AE5" s="18" t="s">
        <v>36</v>
      </c>
      <c r="AF5" s="19" t="s">
        <v>37</v>
      </c>
      <c r="AG5" s="19"/>
      <c r="AH5" s="19"/>
      <c r="AI5" s="19"/>
      <c r="AJ5" s="19"/>
      <c r="AK5" s="129" t="s">
        <v>38</v>
      </c>
      <c r="AL5" s="20"/>
    </row>
    <row r="6" spans="1:38" s="33" customFormat="1" ht="22.5" customHeight="1" thickBot="1" x14ac:dyDescent="0.3">
      <c r="A6" s="21">
        <v>1</v>
      </c>
      <c r="B6" s="21" t="s">
        <v>39</v>
      </c>
      <c r="C6" s="21" t="s">
        <v>40</v>
      </c>
      <c r="D6" s="21">
        <v>30</v>
      </c>
      <c r="E6" s="159">
        <v>1</v>
      </c>
      <c r="F6" s="163" t="s">
        <v>41</v>
      </c>
      <c r="G6" s="53">
        <v>101</v>
      </c>
      <c r="H6" s="51" t="s">
        <v>314</v>
      </c>
      <c r="I6" s="22" t="s">
        <v>317</v>
      </c>
      <c r="J6" s="22" t="s">
        <v>42</v>
      </c>
      <c r="K6" s="34">
        <v>43440</v>
      </c>
      <c r="L6" s="44">
        <v>27</v>
      </c>
      <c r="M6" s="23">
        <v>40</v>
      </c>
      <c r="N6" s="44" t="s">
        <v>43</v>
      </c>
      <c r="O6" s="58" t="s">
        <v>44</v>
      </c>
      <c r="P6" s="46" t="s">
        <v>45</v>
      </c>
      <c r="Q6" s="58" t="s">
        <v>45</v>
      </c>
      <c r="R6" s="38">
        <v>1</v>
      </c>
      <c r="S6" s="49">
        <v>53511.9</v>
      </c>
      <c r="T6" s="26">
        <v>0</v>
      </c>
      <c r="U6" s="94">
        <f t="shared" ref="U6:U31" si="0">S6+T6</f>
        <v>53511.9</v>
      </c>
      <c r="V6" s="40">
        <v>0</v>
      </c>
      <c r="W6" s="41">
        <f t="shared" ref="W6:W31" si="1">+U6/30*5</f>
        <v>8918.65</v>
      </c>
      <c r="X6" s="41">
        <f>+U6/30*50</f>
        <v>89186.5</v>
      </c>
      <c r="Y6" s="29" t="s">
        <v>46</v>
      </c>
      <c r="Z6" s="28">
        <f t="shared" ref="Z6:Z31" si="2">SUM(U6)*0.175</f>
        <v>9364.5825000000004</v>
      </c>
      <c r="AA6" s="28">
        <f t="shared" ref="AA6:AA31" si="3">SUM(U6)*0.03</f>
        <v>1605.357</v>
      </c>
      <c r="AB6" s="28">
        <v>1669.22</v>
      </c>
      <c r="AC6" s="28">
        <f t="shared" ref="AC6:AC31" si="4">SUM(U6)*0.02</f>
        <v>1070.2380000000001</v>
      </c>
      <c r="AD6" s="42">
        <v>1434.01</v>
      </c>
      <c r="AE6" s="42">
        <v>1148.1500000000001</v>
      </c>
      <c r="AF6" s="31">
        <v>0</v>
      </c>
      <c r="AG6" s="47"/>
      <c r="AH6" s="47"/>
      <c r="AI6" s="47"/>
      <c r="AJ6" s="47"/>
      <c r="AK6" s="50">
        <f>SUM(U6+V6+Z6+AA6+AB6+AC6+AD6+AE6)*12+W6+X6+AF6</f>
        <v>935746.6399999999</v>
      </c>
      <c r="AL6" s="32"/>
    </row>
    <row r="7" spans="1:38" s="79" customFormat="1" ht="23.25" thickBot="1" x14ac:dyDescent="0.3">
      <c r="A7" s="21">
        <f>A6+1</f>
        <v>2</v>
      </c>
      <c r="B7" s="21" t="s">
        <v>39</v>
      </c>
      <c r="C7" s="21" t="s">
        <v>40</v>
      </c>
      <c r="D7" s="21">
        <v>30</v>
      </c>
      <c r="E7" s="159">
        <v>1</v>
      </c>
      <c r="F7" s="162"/>
      <c r="G7" s="53">
        <v>240</v>
      </c>
      <c r="H7" s="22" t="s">
        <v>315</v>
      </c>
      <c r="I7" s="22" t="s">
        <v>316</v>
      </c>
      <c r="J7" s="22" t="s">
        <v>48</v>
      </c>
      <c r="K7" s="34">
        <v>43440</v>
      </c>
      <c r="L7" s="44">
        <v>15</v>
      </c>
      <c r="M7" s="23">
        <v>40</v>
      </c>
      <c r="N7" s="44" t="s">
        <v>43</v>
      </c>
      <c r="O7" s="58" t="s">
        <v>318</v>
      </c>
      <c r="P7" s="37" t="s">
        <v>47</v>
      </c>
      <c r="Q7" s="58" t="s">
        <v>47</v>
      </c>
      <c r="R7" s="45">
        <v>1</v>
      </c>
      <c r="S7" s="49">
        <v>20680</v>
      </c>
      <c r="T7" s="93">
        <v>0</v>
      </c>
      <c r="U7" s="94">
        <f t="shared" si="0"/>
        <v>20680</v>
      </c>
      <c r="V7" s="40">
        <v>0</v>
      </c>
      <c r="W7" s="41">
        <f t="shared" si="1"/>
        <v>3446.666666666667</v>
      </c>
      <c r="X7" s="41">
        <f t="shared" ref="X7:X31" si="5">+U7/30*50</f>
        <v>34466.666666666672</v>
      </c>
      <c r="Y7" s="28">
        <f t="shared" ref="Y7:Y32" si="6">SUM(U7/30*15)</f>
        <v>10340</v>
      </c>
      <c r="Z7" s="28">
        <f t="shared" si="2"/>
        <v>3618.9999999999995</v>
      </c>
      <c r="AA7" s="28">
        <f t="shared" si="3"/>
        <v>620.4</v>
      </c>
      <c r="AB7" s="28">
        <v>1344.89</v>
      </c>
      <c r="AC7" s="28">
        <f t="shared" si="4"/>
        <v>413.6</v>
      </c>
      <c r="AD7" s="42">
        <v>1389</v>
      </c>
      <c r="AE7" s="42">
        <v>949.2</v>
      </c>
      <c r="AF7" s="30">
        <v>0</v>
      </c>
      <c r="AG7" s="43"/>
      <c r="AH7" s="43"/>
      <c r="AI7" s="43"/>
      <c r="AJ7" s="43"/>
      <c r="AK7" s="50">
        <f t="shared" ref="AK7:AK32" si="7">SUM(U7+V7+Z7+AA7+AB7+AC7+AD7+AE7)*12+W7+X7+AF7+Y7</f>
        <v>396446.41333333339</v>
      </c>
      <c r="AL7" s="78"/>
    </row>
    <row r="8" spans="1:38" s="79" customFormat="1" ht="15.75" thickBot="1" x14ac:dyDescent="0.3">
      <c r="A8" s="21">
        <f t="shared" ref="A8:A72" si="8">A7+1</f>
        <v>3</v>
      </c>
      <c r="B8" s="21" t="s">
        <v>39</v>
      </c>
      <c r="C8" s="21" t="s">
        <v>40</v>
      </c>
      <c r="D8" s="21">
        <v>30</v>
      </c>
      <c r="E8" s="159">
        <v>1</v>
      </c>
      <c r="F8" s="162"/>
      <c r="G8" s="53">
        <v>394</v>
      </c>
      <c r="H8" s="22" t="s">
        <v>49</v>
      </c>
      <c r="I8" s="22" t="s">
        <v>50</v>
      </c>
      <c r="J8" s="22" t="s">
        <v>42</v>
      </c>
      <c r="K8" s="34">
        <v>40969</v>
      </c>
      <c r="L8" s="35">
        <v>1</v>
      </c>
      <c r="M8" s="36">
        <v>40</v>
      </c>
      <c r="N8" s="35" t="s">
        <v>43</v>
      </c>
      <c r="O8" s="58" t="s">
        <v>51</v>
      </c>
      <c r="P8" s="37" t="s">
        <v>47</v>
      </c>
      <c r="Q8" s="58" t="s">
        <v>47</v>
      </c>
      <c r="R8" s="38">
        <v>1</v>
      </c>
      <c r="S8" s="39">
        <v>8973</v>
      </c>
      <c r="T8" s="26">
        <v>600</v>
      </c>
      <c r="U8" s="27">
        <f t="shared" si="0"/>
        <v>9573</v>
      </c>
      <c r="V8" s="40">
        <v>176.72</v>
      </c>
      <c r="W8" s="41">
        <f t="shared" si="1"/>
        <v>1595.5</v>
      </c>
      <c r="X8" s="41">
        <f t="shared" si="5"/>
        <v>15955.000000000002</v>
      </c>
      <c r="Y8" s="28">
        <f t="shared" si="6"/>
        <v>4786.5</v>
      </c>
      <c r="Z8" s="28">
        <f t="shared" si="2"/>
        <v>1675.2749999999999</v>
      </c>
      <c r="AA8" s="28">
        <f t="shared" si="3"/>
        <v>287.19</v>
      </c>
      <c r="AB8" s="28">
        <v>636.09</v>
      </c>
      <c r="AC8" s="28">
        <f t="shared" si="4"/>
        <v>191.46</v>
      </c>
      <c r="AD8" s="42">
        <v>548.88</v>
      </c>
      <c r="AE8" s="42">
        <v>346.98</v>
      </c>
      <c r="AF8" s="30">
        <v>0</v>
      </c>
      <c r="AG8" s="43"/>
      <c r="AH8" s="43"/>
      <c r="AI8" s="43"/>
      <c r="AJ8" s="43"/>
      <c r="AK8" s="50">
        <f t="shared" si="7"/>
        <v>183564.13999999996</v>
      </c>
      <c r="AL8" s="78"/>
    </row>
    <row r="9" spans="1:38" s="79" customFormat="1" ht="15.75" thickBot="1" x14ac:dyDescent="0.3">
      <c r="A9" s="21">
        <f t="shared" si="8"/>
        <v>4</v>
      </c>
      <c r="B9" s="21" t="s">
        <v>39</v>
      </c>
      <c r="C9" s="21" t="s">
        <v>40</v>
      </c>
      <c r="D9" s="21">
        <v>30</v>
      </c>
      <c r="E9" s="159">
        <v>1</v>
      </c>
      <c r="F9" s="162"/>
      <c r="G9" s="53">
        <v>202</v>
      </c>
      <c r="H9" s="51" t="s">
        <v>52</v>
      </c>
      <c r="I9" s="22" t="s">
        <v>53</v>
      </c>
      <c r="J9" s="22" t="s">
        <v>48</v>
      </c>
      <c r="K9" s="34">
        <v>37634</v>
      </c>
      <c r="L9" s="44">
        <v>22</v>
      </c>
      <c r="M9" s="23">
        <v>40</v>
      </c>
      <c r="N9" s="44" t="s">
        <v>43</v>
      </c>
      <c r="O9" s="58" t="s">
        <v>54</v>
      </c>
      <c r="P9" s="46" t="s">
        <v>55</v>
      </c>
      <c r="Q9" s="58" t="s">
        <v>55</v>
      </c>
      <c r="R9" s="45">
        <v>1</v>
      </c>
      <c r="S9" s="49">
        <v>31028.26</v>
      </c>
      <c r="T9" s="26">
        <v>0</v>
      </c>
      <c r="U9" s="27">
        <f t="shared" si="0"/>
        <v>31028.26</v>
      </c>
      <c r="V9" s="40">
        <v>353.44</v>
      </c>
      <c r="W9" s="41">
        <f t="shared" si="1"/>
        <v>5171.3766666666661</v>
      </c>
      <c r="X9" s="41">
        <f t="shared" si="5"/>
        <v>51713.766666666663</v>
      </c>
      <c r="Y9" s="28">
        <f t="shared" si="6"/>
        <v>15514.13</v>
      </c>
      <c r="Z9" s="28">
        <f t="shared" si="2"/>
        <v>5429.9454999999998</v>
      </c>
      <c r="AA9" s="28">
        <f t="shared" si="3"/>
        <v>930.84779999999989</v>
      </c>
      <c r="AB9" s="28">
        <v>1344.89</v>
      </c>
      <c r="AC9" s="28">
        <f t="shared" si="4"/>
        <v>620.5652</v>
      </c>
      <c r="AD9" s="42">
        <v>902.55</v>
      </c>
      <c r="AE9" s="42">
        <v>706.16</v>
      </c>
      <c r="AF9" s="30">
        <v>0</v>
      </c>
      <c r="AG9" s="47"/>
      <c r="AH9" s="47"/>
      <c r="AI9" s="47"/>
      <c r="AJ9" s="47"/>
      <c r="AK9" s="50">
        <f t="shared" si="7"/>
        <v>568199.17533333332</v>
      </c>
      <c r="AL9" s="78"/>
    </row>
    <row r="10" spans="1:38" s="79" customFormat="1" ht="23.25" thickBot="1" x14ac:dyDescent="0.3">
      <c r="A10" s="21">
        <f t="shared" si="8"/>
        <v>5</v>
      </c>
      <c r="B10" s="21" t="s">
        <v>39</v>
      </c>
      <c r="C10" s="21" t="s">
        <v>40</v>
      </c>
      <c r="D10" s="21">
        <v>30</v>
      </c>
      <c r="E10" s="159">
        <v>1</v>
      </c>
      <c r="F10" s="162"/>
      <c r="G10" s="53">
        <v>203</v>
      </c>
      <c r="H10" s="51" t="s">
        <v>56</v>
      </c>
      <c r="I10" s="22" t="s">
        <v>57</v>
      </c>
      <c r="J10" s="22" t="s">
        <v>48</v>
      </c>
      <c r="K10" s="34">
        <v>34335</v>
      </c>
      <c r="L10" s="44">
        <v>14</v>
      </c>
      <c r="M10" s="23">
        <v>40</v>
      </c>
      <c r="N10" s="44" t="s">
        <v>43</v>
      </c>
      <c r="O10" s="58" t="s">
        <v>58</v>
      </c>
      <c r="P10" s="46" t="s">
        <v>55</v>
      </c>
      <c r="Q10" s="58" t="s">
        <v>55</v>
      </c>
      <c r="R10" s="45">
        <v>1</v>
      </c>
      <c r="S10" s="49">
        <v>13967</v>
      </c>
      <c r="T10" s="26">
        <v>0</v>
      </c>
      <c r="U10" s="27">
        <f t="shared" si="0"/>
        <v>13967</v>
      </c>
      <c r="V10" s="40">
        <v>441.8</v>
      </c>
      <c r="W10" s="41">
        <f t="shared" si="1"/>
        <v>2327.8333333333335</v>
      </c>
      <c r="X10" s="41">
        <f t="shared" si="5"/>
        <v>23278.333333333332</v>
      </c>
      <c r="Y10" s="28">
        <f t="shared" si="6"/>
        <v>6983.5</v>
      </c>
      <c r="Z10" s="28">
        <f t="shared" si="2"/>
        <v>2444.2249999999999</v>
      </c>
      <c r="AA10" s="28">
        <f t="shared" si="3"/>
        <v>419.01</v>
      </c>
      <c r="AB10" s="28">
        <v>819.62</v>
      </c>
      <c r="AC10" s="28">
        <f t="shared" si="4"/>
        <v>279.34000000000003</v>
      </c>
      <c r="AD10" s="42">
        <v>721.74</v>
      </c>
      <c r="AE10" s="42">
        <v>488.74</v>
      </c>
      <c r="AF10" s="30">
        <v>0</v>
      </c>
      <c r="AG10" s="48"/>
      <c r="AH10" s="48"/>
      <c r="AI10" s="48"/>
      <c r="AJ10" s="48"/>
      <c r="AK10" s="50">
        <f t="shared" si="7"/>
        <v>267567.3666666667</v>
      </c>
      <c r="AL10" s="78"/>
    </row>
    <row r="11" spans="1:38" s="79" customFormat="1" ht="15.75" thickBot="1" x14ac:dyDescent="0.3">
      <c r="A11" s="21">
        <f t="shared" si="8"/>
        <v>6</v>
      </c>
      <c r="B11" s="21" t="s">
        <v>39</v>
      </c>
      <c r="C11" s="21" t="s">
        <v>40</v>
      </c>
      <c r="D11" s="21">
        <v>30</v>
      </c>
      <c r="E11" s="159">
        <v>1</v>
      </c>
      <c r="F11" s="162"/>
      <c r="G11" s="53">
        <v>210</v>
      </c>
      <c r="H11" s="22" t="s">
        <v>66</v>
      </c>
      <c r="I11" s="22" t="s">
        <v>332</v>
      </c>
      <c r="J11" s="22" t="s">
        <v>48</v>
      </c>
      <c r="K11" s="34">
        <v>34391</v>
      </c>
      <c r="L11" s="44">
        <v>1</v>
      </c>
      <c r="M11" s="23">
        <v>40</v>
      </c>
      <c r="N11" s="44" t="s">
        <v>43</v>
      </c>
      <c r="O11" s="58" t="s">
        <v>304</v>
      </c>
      <c r="P11" s="46" t="s">
        <v>55</v>
      </c>
      <c r="Q11" s="58" t="s">
        <v>55</v>
      </c>
      <c r="R11" s="45">
        <v>1</v>
      </c>
      <c r="S11" s="49">
        <v>8973.09</v>
      </c>
      <c r="T11" s="26">
        <v>600</v>
      </c>
      <c r="U11" s="27">
        <f t="shared" si="0"/>
        <v>9573.09</v>
      </c>
      <c r="V11" s="40">
        <v>441.8</v>
      </c>
      <c r="W11" s="41">
        <f t="shared" si="1"/>
        <v>1595.5150000000001</v>
      </c>
      <c r="X11" s="41">
        <f t="shared" si="5"/>
        <v>15955.15</v>
      </c>
      <c r="Y11" s="28">
        <f t="shared" si="6"/>
        <v>4786.5450000000001</v>
      </c>
      <c r="Z11" s="28">
        <f t="shared" si="2"/>
        <v>1675.2907499999999</v>
      </c>
      <c r="AA11" s="28">
        <f t="shared" si="3"/>
        <v>287.1927</v>
      </c>
      <c r="AB11" s="28">
        <v>646</v>
      </c>
      <c r="AC11" s="28">
        <f t="shared" si="4"/>
        <v>191.46180000000001</v>
      </c>
      <c r="AD11" s="42">
        <v>548.86</v>
      </c>
      <c r="AE11" s="42">
        <v>346.98</v>
      </c>
      <c r="AF11" s="30">
        <v>0</v>
      </c>
      <c r="AG11" s="43"/>
      <c r="AH11" s="43"/>
      <c r="AI11" s="43"/>
      <c r="AJ11" s="43"/>
      <c r="AK11" s="50">
        <f t="shared" si="7"/>
        <v>186865.31299999999</v>
      </c>
      <c r="AL11" s="78"/>
    </row>
    <row r="12" spans="1:38" s="79" customFormat="1" ht="15.75" thickBot="1" x14ac:dyDescent="0.3">
      <c r="A12" s="21">
        <f t="shared" si="8"/>
        <v>7</v>
      </c>
      <c r="B12" s="21" t="s">
        <v>39</v>
      </c>
      <c r="C12" s="21" t="s">
        <v>40</v>
      </c>
      <c r="D12" s="21">
        <v>30</v>
      </c>
      <c r="E12" s="159">
        <v>1</v>
      </c>
      <c r="F12" s="162"/>
      <c r="G12" s="53">
        <v>211</v>
      </c>
      <c r="H12" s="22" t="s">
        <v>68</v>
      </c>
      <c r="I12" s="22" t="s">
        <v>69</v>
      </c>
      <c r="J12" s="22" t="s">
        <v>48</v>
      </c>
      <c r="K12" s="34">
        <v>35889</v>
      </c>
      <c r="L12" s="44">
        <v>1</v>
      </c>
      <c r="M12" s="23">
        <v>40</v>
      </c>
      <c r="N12" s="44" t="s">
        <v>43</v>
      </c>
      <c r="O12" s="58" t="s">
        <v>304</v>
      </c>
      <c r="P12" s="46" t="s">
        <v>55</v>
      </c>
      <c r="Q12" s="58" t="s">
        <v>55</v>
      </c>
      <c r="R12" s="45">
        <v>1</v>
      </c>
      <c r="S12" s="49">
        <v>8973.09</v>
      </c>
      <c r="T12" s="26">
        <v>600</v>
      </c>
      <c r="U12" s="27">
        <f t="shared" si="0"/>
        <v>9573.09</v>
      </c>
      <c r="V12" s="40">
        <v>441.8</v>
      </c>
      <c r="W12" s="41">
        <f t="shared" si="1"/>
        <v>1595.5150000000001</v>
      </c>
      <c r="X12" s="41">
        <f t="shared" si="5"/>
        <v>15955.15</v>
      </c>
      <c r="Y12" s="28">
        <f t="shared" si="6"/>
        <v>4786.5450000000001</v>
      </c>
      <c r="Z12" s="28">
        <f t="shared" si="2"/>
        <v>1675.2907499999999</v>
      </c>
      <c r="AA12" s="28">
        <f t="shared" si="3"/>
        <v>287.1927</v>
      </c>
      <c r="AB12" s="28">
        <v>644.01</v>
      </c>
      <c r="AC12" s="28">
        <f t="shared" si="4"/>
        <v>191.46180000000001</v>
      </c>
      <c r="AD12" s="42">
        <v>548.86</v>
      </c>
      <c r="AE12" s="42">
        <v>346.98</v>
      </c>
      <c r="AF12" s="30">
        <v>0</v>
      </c>
      <c r="AG12" s="43"/>
      <c r="AH12" s="43"/>
      <c r="AI12" s="43"/>
      <c r="AJ12" s="43"/>
      <c r="AK12" s="50">
        <f t="shared" si="7"/>
        <v>186841.43300000002</v>
      </c>
      <c r="AL12" s="78"/>
    </row>
    <row r="13" spans="1:38" s="79" customFormat="1" ht="23.25" thickBot="1" x14ac:dyDescent="0.3">
      <c r="A13" s="21">
        <f t="shared" si="8"/>
        <v>8</v>
      </c>
      <c r="B13" s="21" t="s">
        <v>39</v>
      </c>
      <c r="C13" s="21" t="s">
        <v>40</v>
      </c>
      <c r="D13" s="21">
        <v>30</v>
      </c>
      <c r="E13" s="159">
        <v>1</v>
      </c>
      <c r="F13" s="162"/>
      <c r="G13" s="53">
        <v>212</v>
      </c>
      <c r="H13" s="22" t="s">
        <v>70</v>
      </c>
      <c r="I13" s="22" t="s">
        <v>71</v>
      </c>
      <c r="J13" s="22" t="s">
        <v>48</v>
      </c>
      <c r="K13" s="34">
        <v>35915</v>
      </c>
      <c r="L13" s="44">
        <v>1</v>
      </c>
      <c r="M13" s="23">
        <v>40</v>
      </c>
      <c r="N13" s="44" t="s">
        <v>43</v>
      </c>
      <c r="O13" s="58" t="s">
        <v>304</v>
      </c>
      <c r="P13" s="46" t="s">
        <v>55</v>
      </c>
      <c r="Q13" s="58" t="s">
        <v>55</v>
      </c>
      <c r="R13" s="45">
        <v>1</v>
      </c>
      <c r="S13" s="49">
        <v>8973.09</v>
      </c>
      <c r="T13" s="26">
        <v>600</v>
      </c>
      <c r="U13" s="27">
        <f t="shared" si="0"/>
        <v>9573.09</v>
      </c>
      <c r="V13" s="40">
        <v>441.8</v>
      </c>
      <c r="W13" s="41">
        <f t="shared" si="1"/>
        <v>1595.5150000000001</v>
      </c>
      <c r="X13" s="41">
        <f t="shared" si="5"/>
        <v>15955.15</v>
      </c>
      <c r="Y13" s="28">
        <f t="shared" si="6"/>
        <v>4786.5450000000001</v>
      </c>
      <c r="Z13" s="28">
        <f t="shared" si="2"/>
        <v>1675.2907499999999</v>
      </c>
      <c r="AA13" s="28">
        <f t="shared" si="3"/>
        <v>287.1927</v>
      </c>
      <c r="AB13" s="28">
        <v>644.01</v>
      </c>
      <c r="AC13" s="28">
        <f t="shared" si="4"/>
        <v>191.46180000000001</v>
      </c>
      <c r="AD13" s="42">
        <v>548.86</v>
      </c>
      <c r="AE13" s="42">
        <v>346.98</v>
      </c>
      <c r="AF13" s="30">
        <v>0</v>
      </c>
      <c r="AG13" s="43"/>
      <c r="AH13" s="43"/>
      <c r="AI13" s="43"/>
      <c r="AJ13" s="43"/>
      <c r="AK13" s="50">
        <f t="shared" si="7"/>
        <v>186841.43300000002</v>
      </c>
      <c r="AL13" s="78"/>
    </row>
    <row r="14" spans="1:38" s="79" customFormat="1" ht="15.75" thickBot="1" x14ac:dyDescent="0.3">
      <c r="A14" s="21">
        <f t="shared" si="8"/>
        <v>9</v>
      </c>
      <c r="B14" s="21" t="s">
        <v>39</v>
      </c>
      <c r="C14" s="21" t="s">
        <v>40</v>
      </c>
      <c r="D14" s="21">
        <v>30</v>
      </c>
      <c r="E14" s="159">
        <v>1</v>
      </c>
      <c r="F14" s="162"/>
      <c r="G14" s="53">
        <v>213</v>
      </c>
      <c r="H14" s="22" t="s">
        <v>72</v>
      </c>
      <c r="I14" s="22" t="s">
        <v>73</v>
      </c>
      <c r="J14" s="22" t="s">
        <v>48</v>
      </c>
      <c r="K14" s="34">
        <v>34335</v>
      </c>
      <c r="L14" s="44">
        <v>1</v>
      </c>
      <c r="M14" s="23">
        <v>40</v>
      </c>
      <c r="N14" s="44" t="s">
        <v>43</v>
      </c>
      <c r="O14" s="58" t="s">
        <v>304</v>
      </c>
      <c r="P14" s="46" t="s">
        <v>55</v>
      </c>
      <c r="Q14" s="58" t="s">
        <v>55</v>
      </c>
      <c r="R14" s="45">
        <v>1</v>
      </c>
      <c r="S14" s="49">
        <v>8973.09</v>
      </c>
      <c r="T14" s="26">
        <v>600</v>
      </c>
      <c r="U14" s="27">
        <f t="shared" si="0"/>
        <v>9573.09</v>
      </c>
      <c r="V14" s="40">
        <v>441.8</v>
      </c>
      <c r="W14" s="41">
        <f t="shared" si="1"/>
        <v>1595.5150000000001</v>
      </c>
      <c r="X14" s="41">
        <f t="shared" si="5"/>
        <v>15955.15</v>
      </c>
      <c r="Y14" s="28">
        <f t="shared" si="6"/>
        <v>4786.5450000000001</v>
      </c>
      <c r="Z14" s="28">
        <f t="shared" si="2"/>
        <v>1675.2907499999999</v>
      </c>
      <c r="AA14" s="28">
        <f t="shared" si="3"/>
        <v>287.1927</v>
      </c>
      <c r="AB14" s="28">
        <v>646</v>
      </c>
      <c r="AC14" s="28">
        <f t="shared" si="4"/>
        <v>191.46180000000001</v>
      </c>
      <c r="AD14" s="42">
        <v>548.86</v>
      </c>
      <c r="AE14" s="42">
        <v>346.98</v>
      </c>
      <c r="AF14" s="30">
        <v>0</v>
      </c>
      <c r="AG14" s="43"/>
      <c r="AH14" s="43"/>
      <c r="AI14" s="43"/>
      <c r="AJ14" s="43"/>
      <c r="AK14" s="50">
        <f t="shared" si="7"/>
        <v>186865.31299999999</v>
      </c>
      <c r="AL14" s="78"/>
    </row>
    <row r="15" spans="1:38" s="79" customFormat="1" ht="23.25" thickBot="1" x14ac:dyDescent="0.3">
      <c r="A15" s="21">
        <f t="shared" si="8"/>
        <v>10</v>
      </c>
      <c r="B15" s="21" t="s">
        <v>39</v>
      </c>
      <c r="C15" s="21" t="s">
        <v>40</v>
      </c>
      <c r="D15" s="21">
        <v>30</v>
      </c>
      <c r="E15" s="159">
        <v>1</v>
      </c>
      <c r="F15" s="162"/>
      <c r="G15" s="53">
        <v>217</v>
      </c>
      <c r="H15" s="22" t="s">
        <v>74</v>
      </c>
      <c r="I15" s="22" t="s">
        <v>75</v>
      </c>
      <c r="J15" s="22" t="s">
        <v>48</v>
      </c>
      <c r="K15" s="34">
        <v>36701</v>
      </c>
      <c r="L15" s="44">
        <v>1</v>
      </c>
      <c r="M15" s="23">
        <v>40</v>
      </c>
      <c r="N15" s="44" t="s">
        <v>43</v>
      </c>
      <c r="O15" s="58" t="s">
        <v>304</v>
      </c>
      <c r="P15" s="46" t="s">
        <v>55</v>
      </c>
      <c r="Q15" s="58" t="s">
        <v>55</v>
      </c>
      <c r="R15" s="45">
        <v>1</v>
      </c>
      <c r="S15" s="49">
        <v>8973.09</v>
      </c>
      <c r="T15" s="26">
        <v>600</v>
      </c>
      <c r="U15" s="27">
        <f t="shared" si="0"/>
        <v>9573.09</v>
      </c>
      <c r="V15" s="40">
        <v>353.44</v>
      </c>
      <c r="W15" s="41">
        <f t="shared" si="1"/>
        <v>1595.5150000000001</v>
      </c>
      <c r="X15" s="41">
        <f t="shared" si="5"/>
        <v>15955.15</v>
      </c>
      <c r="Y15" s="28">
        <f t="shared" si="6"/>
        <v>4786.5450000000001</v>
      </c>
      <c r="Z15" s="28">
        <f t="shared" si="2"/>
        <v>1675.2907499999999</v>
      </c>
      <c r="AA15" s="28">
        <f t="shared" si="3"/>
        <v>287.1927</v>
      </c>
      <c r="AB15" s="28">
        <v>644.01</v>
      </c>
      <c r="AC15" s="28">
        <f t="shared" si="4"/>
        <v>191.46180000000001</v>
      </c>
      <c r="AD15" s="42">
        <v>548.86</v>
      </c>
      <c r="AE15" s="42">
        <v>346.98</v>
      </c>
      <c r="AF15" s="30">
        <v>0</v>
      </c>
      <c r="AG15" s="43"/>
      <c r="AH15" s="43"/>
      <c r="AI15" s="43"/>
      <c r="AJ15" s="43"/>
      <c r="AK15" s="50">
        <f t="shared" si="7"/>
        <v>185781.11300000001</v>
      </c>
      <c r="AL15" s="78"/>
    </row>
    <row r="16" spans="1:38" s="79" customFormat="1" ht="23.25" thickBot="1" x14ac:dyDescent="0.3">
      <c r="A16" s="21">
        <f t="shared" si="8"/>
        <v>11</v>
      </c>
      <c r="B16" s="21" t="s">
        <v>39</v>
      </c>
      <c r="C16" s="21" t="s">
        <v>40</v>
      </c>
      <c r="D16" s="21">
        <v>30</v>
      </c>
      <c r="E16" s="159">
        <v>1</v>
      </c>
      <c r="F16" s="162"/>
      <c r="G16" s="53">
        <v>220</v>
      </c>
      <c r="H16" s="22" t="s">
        <v>76</v>
      </c>
      <c r="I16" s="22" t="s">
        <v>77</v>
      </c>
      <c r="J16" s="22" t="s">
        <v>48</v>
      </c>
      <c r="K16" s="34">
        <v>37895</v>
      </c>
      <c r="L16" s="44">
        <v>1</v>
      </c>
      <c r="M16" s="23">
        <v>30</v>
      </c>
      <c r="N16" s="44" t="s">
        <v>43</v>
      </c>
      <c r="O16" s="58" t="s">
        <v>304</v>
      </c>
      <c r="P16" s="46" t="s">
        <v>55</v>
      </c>
      <c r="Q16" s="58" t="s">
        <v>55</v>
      </c>
      <c r="R16" s="45">
        <v>1</v>
      </c>
      <c r="S16" s="49">
        <v>8973.09</v>
      </c>
      <c r="T16" s="26">
        <v>600</v>
      </c>
      <c r="U16" s="27">
        <f t="shared" si="0"/>
        <v>9573.09</v>
      </c>
      <c r="V16" s="40">
        <v>353.44</v>
      </c>
      <c r="W16" s="41">
        <f t="shared" si="1"/>
        <v>1595.5150000000001</v>
      </c>
      <c r="X16" s="41">
        <f t="shared" si="5"/>
        <v>15955.15</v>
      </c>
      <c r="Y16" s="28">
        <f t="shared" si="6"/>
        <v>4786.5450000000001</v>
      </c>
      <c r="Z16" s="28">
        <f t="shared" si="2"/>
        <v>1675.2907499999999</v>
      </c>
      <c r="AA16" s="28">
        <f t="shared" si="3"/>
        <v>287.1927</v>
      </c>
      <c r="AB16" s="28">
        <v>641.11</v>
      </c>
      <c r="AC16" s="28">
        <f t="shared" si="4"/>
        <v>191.46180000000001</v>
      </c>
      <c r="AD16" s="42">
        <v>470.64</v>
      </c>
      <c r="AE16" s="42">
        <v>301.94</v>
      </c>
      <c r="AF16" s="30">
        <v>0</v>
      </c>
      <c r="AG16" s="43"/>
      <c r="AH16" s="43"/>
      <c r="AI16" s="43"/>
      <c r="AJ16" s="43"/>
      <c r="AK16" s="50">
        <f t="shared" si="7"/>
        <v>184267.19300000003</v>
      </c>
      <c r="AL16" s="78"/>
    </row>
    <row r="17" spans="1:38" s="79" customFormat="1" ht="15.75" thickBot="1" x14ac:dyDescent="0.3">
      <c r="A17" s="21">
        <f t="shared" si="8"/>
        <v>12</v>
      </c>
      <c r="B17" s="21" t="s">
        <v>39</v>
      </c>
      <c r="C17" s="21" t="s">
        <v>40</v>
      </c>
      <c r="D17" s="21">
        <v>30</v>
      </c>
      <c r="E17" s="159">
        <v>1</v>
      </c>
      <c r="F17" s="162"/>
      <c r="G17" s="53">
        <v>214</v>
      </c>
      <c r="H17" s="22" t="s">
        <v>78</v>
      </c>
      <c r="I17" s="22" t="s">
        <v>79</v>
      </c>
      <c r="J17" s="22" t="s">
        <v>48</v>
      </c>
      <c r="K17" s="34">
        <v>34335</v>
      </c>
      <c r="L17" s="44">
        <v>1</v>
      </c>
      <c r="M17" s="23">
        <v>40</v>
      </c>
      <c r="N17" s="44" t="s">
        <v>43</v>
      </c>
      <c r="O17" s="58" t="s">
        <v>304</v>
      </c>
      <c r="P17" s="46" t="s">
        <v>55</v>
      </c>
      <c r="Q17" s="58" t="s">
        <v>55</v>
      </c>
      <c r="R17" s="45">
        <v>1</v>
      </c>
      <c r="S17" s="49">
        <v>8973.09</v>
      </c>
      <c r="T17" s="26">
        <v>600</v>
      </c>
      <c r="U17" s="27">
        <f t="shared" si="0"/>
        <v>9573.09</v>
      </c>
      <c r="V17" s="40">
        <v>441.8</v>
      </c>
      <c r="W17" s="41">
        <f t="shared" si="1"/>
        <v>1595.5150000000001</v>
      </c>
      <c r="X17" s="41">
        <f t="shared" si="5"/>
        <v>15955.15</v>
      </c>
      <c r="Y17" s="28">
        <f t="shared" si="6"/>
        <v>4786.5450000000001</v>
      </c>
      <c r="Z17" s="28">
        <f t="shared" si="2"/>
        <v>1675.2907499999999</v>
      </c>
      <c r="AA17" s="28">
        <f t="shared" si="3"/>
        <v>287.1927</v>
      </c>
      <c r="AB17" s="28">
        <v>646</v>
      </c>
      <c r="AC17" s="28">
        <f t="shared" si="4"/>
        <v>191.46180000000001</v>
      </c>
      <c r="AD17" s="42">
        <v>548.86</v>
      </c>
      <c r="AE17" s="42">
        <v>346.98</v>
      </c>
      <c r="AF17" s="30">
        <v>0</v>
      </c>
      <c r="AG17" s="43"/>
      <c r="AH17" s="43"/>
      <c r="AI17" s="43"/>
      <c r="AJ17" s="43"/>
      <c r="AK17" s="50">
        <f t="shared" si="7"/>
        <v>186865.31299999999</v>
      </c>
      <c r="AL17" s="78"/>
    </row>
    <row r="18" spans="1:38" s="79" customFormat="1" ht="15.75" thickBot="1" x14ac:dyDescent="0.3">
      <c r="A18" s="21">
        <f t="shared" si="8"/>
        <v>13</v>
      </c>
      <c r="B18" s="21" t="s">
        <v>39</v>
      </c>
      <c r="C18" s="21" t="s">
        <v>40</v>
      </c>
      <c r="D18" s="21">
        <v>30</v>
      </c>
      <c r="E18" s="159">
        <v>1</v>
      </c>
      <c r="F18" s="162"/>
      <c r="G18" s="53">
        <v>216</v>
      </c>
      <c r="H18" s="22" t="s">
        <v>80</v>
      </c>
      <c r="I18" s="22" t="s">
        <v>81</v>
      </c>
      <c r="J18" s="22" t="s">
        <v>48</v>
      </c>
      <c r="K18" s="34">
        <v>34912</v>
      </c>
      <c r="L18" s="44">
        <v>1</v>
      </c>
      <c r="M18" s="23">
        <v>40</v>
      </c>
      <c r="N18" s="44" t="s">
        <v>43</v>
      </c>
      <c r="O18" s="58" t="s">
        <v>304</v>
      </c>
      <c r="P18" s="46" t="s">
        <v>55</v>
      </c>
      <c r="Q18" s="58" t="s">
        <v>55</v>
      </c>
      <c r="R18" s="45">
        <v>1</v>
      </c>
      <c r="S18" s="49">
        <v>8973.09</v>
      </c>
      <c r="T18" s="26">
        <v>600</v>
      </c>
      <c r="U18" s="27">
        <f t="shared" si="0"/>
        <v>9573.09</v>
      </c>
      <c r="V18" s="40">
        <v>441.8</v>
      </c>
      <c r="W18" s="41">
        <f t="shared" si="1"/>
        <v>1595.5150000000001</v>
      </c>
      <c r="X18" s="41">
        <f t="shared" si="5"/>
        <v>15955.15</v>
      </c>
      <c r="Y18" s="28">
        <f t="shared" si="6"/>
        <v>4786.5450000000001</v>
      </c>
      <c r="Z18" s="28">
        <f t="shared" si="2"/>
        <v>1675.2907499999999</v>
      </c>
      <c r="AA18" s="28">
        <f t="shared" si="3"/>
        <v>287.1927</v>
      </c>
      <c r="AB18" s="28">
        <v>646</v>
      </c>
      <c r="AC18" s="28">
        <f t="shared" si="4"/>
        <v>191.46180000000001</v>
      </c>
      <c r="AD18" s="42">
        <v>548.86</v>
      </c>
      <c r="AE18" s="42">
        <v>346.98</v>
      </c>
      <c r="AF18" s="30">
        <v>0</v>
      </c>
      <c r="AG18" s="43"/>
      <c r="AH18" s="43"/>
      <c r="AI18" s="43"/>
      <c r="AJ18" s="43"/>
      <c r="AK18" s="50">
        <f t="shared" si="7"/>
        <v>186865.31299999999</v>
      </c>
      <c r="AL18" s="78"/>
    </row>
    <row r="19" spans="1:38" s="79" customFormat="1" ht="15.75" thickBot="1" x14ac:dyDescent="0.3">
      <c r="A19" s="21">
        <f t="shared" si="8"/>
        <v>14</v>
      </c>
      <c r="B19" s="21" t="s">
        <v>39</v>
      </c>
      <c r="C19" s="21" t="s">
        <v>40</v>
      </c>
      <c r="D19" s="21">
        <v>30</v>
      </c>
      <c r="E19" s="159">
        <v>1</v>
      </c>
      <c r="F19" s="162"/>
      <c r="G19" s="53">
        <v>222</v>
      </c>
      <c r="H19" s="51" t="s">
        <v>84</v>
      </c>
      <c r="I19" s="22" t="s">
        <v>85</v>
      </c>
      <c r="J19" s="22" t="s">
        <v>48</v>
      </c>
      <c r="K19" s="34">
        <v>36722</v>
      </c>
      <c r="L19" s="44">
        <v>1</v>
      </c>
      <c r="M19" s="23">
        <v>40</v>
      </c>
      <c r="N19" s="44" t="s">
        <v>43</v>
      </c>
      <c r="O19" s="58" t="s">
        <v>304</v>
      </c>
      <c r="P19" s="46" t="s">
        <v>55</v>
      </c>
      <c r="Q19" s="58" t="s">
        <v>55</v>
      </c>
      <c r="R19" s="45">
        <v>1</v>
      </c>
      <c r="S19" s="49">
        <v>8973.09</v>
      </c>
      <c r="T19" s="26">
        <v>600</v>
      </c>
      <c r="U19" s="27">
        <f t="shared" si="0"/>
        <v>9573.09</v>
      </c>
      <c r="V19" s="40">
        <v>353.44</v>
      </c>
      <c r="W19" s="41">
        <f t="shared" si="1"/>
        <v>1595.5150000000001</v>
      </c>
      <c r="X19" s="41">
        <f t="shared" si="5"/>
        <v>15955.15</v>
      </c>
      <c r="Y19" s="28">
        <f t="shared" si="6"/>
        <v>4786.5450000000001</v>
      </c>
      <c r="Z19" s="28">
        <f t="shared" si="2"/>
        <v>1675.2907499999999</v>
      </c>
      <c r="AA19" s="28">
        <f t="shared" si="3"/>
        <v>287.1927</v>
      </c>
      <c r="AB19" s="28">
        <v>644.01</v>
      </c>
      <c r="AC19" s="28">
        <f t="shared" si="4"/>
        <v>191.46180000000001</v>
      </c>
      <c r="AD19" s="42">
        <v>548.86</v>
      </c>
      <c r="AE19" s="42">
        <v>346.98</v>
      </c>
      <c r="AF19" s="30">
        <v>0</v>
      </c>
      <c r="AG19" s="43"/>
      <c r="AH19" s="43"/>
      <c r="AI19" s="43"/>
      <c r="AJ19" s="43"/>
      <c r="AK19" s="50">
        <f t="shared" si="7"/>
        <v>185781.11300000001</v>
      </c>
      <c r="AL19" s="78"/>
    </row>
    <row r="20" spans="1:38" s="79" customFormat="1" ht="23.25" thickBot="1" x14ac:dyDescent="0.3">
      <c r="A20" s="21">
        <f t="shared" si="8"/>
        <v>15</v>
      </c>
      <c r="B20" s="21" t="s">
        <v>39</v>
      </c>
      <c r="C20" s="21" t="s">
        <v>40</v>
      </c>
      <c r="D20" s="21">
        <v>30</v>
      </c>
      <c r="E20" s="159">
        <v>1</v>
      </c>
      <c r="F20" s="162"/>
      <c r="G20" s="53">
        <v>237</v>
      </c>
      <c r="H20" s="22" t="s">
        <v>86</v>
      </c>
      <c r="I20" s="22" t="s">
        <v>87</v>
      </c>
      <c r="J20" s="22" t="s">
        <v>48</v>
      </c>
      <c r="K20" s="34">
        <v>39845</v>
      </c>
      <c r="L20" s="23">
        <v>1</v>
      </c>
      <c r="M20" s="23">
        <v>30</v>
      </c>
      <c r="N20" s="23" t="s">
        <v>43</v>
      </c>
      <c r="O20" s="58" t="s">
        <v>305</v>
      </c>
      <c r="P20" s="46" t="s">
        <v>55</v>
      </c>
      <c r="Q20" s="58" t="s">
        <v>55</v>
      </c>
      <c r="R20" s="66">
        <v>1</v>
      </c>
      <c r="S20" s="80">
        <v>7204.8</v>
      </c>
      <c r="T20" s="26">
        <v>450</v>
      </c>
      <c r="U20" s="27">
        <f t="shared" si="0"/>
        <v>7654.8</v>
      </c>
      <c r="V20" s="25">
        <v>176.72</v>
      </c>
      <c r="W20" s="28">
        <f t="shared" si="1"/>
        <v>1275.8</v>
      </c>
      <c r="X20" s="28">
        <f t="shared" si="5"/>
        <v>12758</v>
      </c>
      <c r="Y20" s="28">
        <f t="shared" si="6"/>
        <v>3827.4</v>
      </c>
      <c r="Z20" s="28">
        <f t="shared" si="2"/>
        <v>1339.59</v>
      </c>
      <c r="AA20" s="28">
        <f t="shared" si="3"/>
        <v>229.64400000000001</v>
      </c>
      <c r="AB20" s="28">
        <v>589.62</v>
      </c>
      <c r="AC20" s="28">
        <f t="shared" si="4"/>
        <v>153.096</v>
      </c>
      <c r="AD20" s="30">
        <v>470.64</v>
      </c>
      <c r="AE20" s="30">
        <v>301.94</v>
      </c>
      <c r="AF20" s="30">
        <v>0</v>
      </c>
      <c r="AG20" s="56"/>
      <c r="AH20" s="56"/>
      <c r="AI20" s="56"/>
      <c r="AJ20" s="56"/>
      <c r="AK20" s="50">
        <f t="shared" si="7"/>
        <v>148853.79999999999</v>
      </c>
      <c r="AL20" s="78"/>
    </row>
    <row r="21" spans="1:38" s="79" customFormat="1" ht="23.25" thickBot="1" x14ac:dyDescent="0.3">
      <c r="A21" s="21">
        <f t="shared" si="8"/>
        <v>16</v>
      </c>
      <c r="B21" s="21" t="s">
        <v>39</v>
      </c>
      <c r="C21" s="21" t="s">
        <v>40</v>
      </c>
      <c r="D21" s="21">
        <v>30</v>
      </c>
      <c r="E21" s="159">
        <v>1</v>
      </c>
      <c r="F21" s="162"/>
      <c r="G21" s="53">
        <v>233</v>
      </c>
      <c r="H21" s="22" t="s">
        <v>90</v>
      </c>
      <c r="I21" s="22" t="s">
        <v>91</v>
      </c>
      <c r="J21" s="22" t="s">
        <v>48</v>
      </c>
      <c r="K21" s="34">
        <v>39845</v>
      </c>
      <c r="L21" s="44">
        <v>1</v>
      </c>
      <c r="M21" s="23">
        <v>30</v>
      </c>
      <c r="N21" s="44" t="s">
        <v>43</v>
      </c>
      <c r="O21" s="58" t="s">
        <v>305</v>
      </c>
      <c r="P21" s="46" t="s">
        <v>55</v>
      </c>
      <c r="Q21" s="58" t="s">
        <v>55</v>
      </c>
      <c r="R21" s="45">
        <v>1</v>
      </c>
      <c r="S21" s="49">
        <v>7204.8</v>
      </c>
      <c r="T21" s="26">
        <v>450</v>
      </c>
      <c r="U21" s="27">
        <f t="shared" si="0"/>
        <v>7654.8</v>
      </c>
      <c r="V21" s="40">
        <v>176.72</v>
      </c>
      <c r="W21" s="41">
        <f t="shared" si="1"/>
        <v>1275.8</v>
      </c>
      <c r="X21" s="41">
        <f t="shared" si="5"/>
        <v>12758</v>
      </c>
      <c r="Y21" s="28">
        <f t="shared" si="6"/>
        <v>3827.4</v>
      </c>
      <c r="Z21" s="28">
        <f t="shared" si="2"/>
        <v>1339.59</v>
      </c>
      <c r="AA21" s="28">
        <f t="shared" si="3"/>
        <v>229.64400000000001</v>
      </c>
      <c r="AB21" s="28">
        <v>589.62</v>
      </c>
      <c r="AC21" s="28">
        <f t="shared" si="4"/>
        <v>153.096</v>
      </c>
      <c r="AD21" s="42">
        <v>470.64</v>
      </c>
      <c r="AE21" s="42">
        <v>301.94</v>
      </c>
      <c r="AF21" s="30">
        <v>0</v>
      </c>
      <c r="AG21" s="43"/>
      <c r="AH21" s="43"/>
      <c r="AI21" s="43"/>
      <c r="AJ21" s="43"/>
      <c r="AK21" s="50">
        <f t="shared" si="7"/>
        <v>148853.79999999999</v>
      </c>
      <c r="AL21" s="78"/>
    </row>
    <row r="22" spans="1:38" s="79" customFormat="1" ht="23.25" thickBot="1" x14ac:dyDescent="0.3">
      <c r="A22" s="21">
        <f t="shared" si="8"/>
        <v>17</v>
      </c>
      <c r="B22" s="21" t="s">
        <v>39</v>
      </c>
      <c r="C22" s="21" t="s">
        <v>40</v>
      </c>
      <c r="D22" s="21">
        <v>30</v>
      </c>
      <c r="E22" s="159">
        <v>1</v>
      </c>
      <c r="F22" s="162"/>
      <c r="G22" s="53">
        <v>241</v>
      </c>
      <c r="H22" s="22" t="s">
        <v>96</v>
      </c>
      <c r="I22" s="22" t="s">
        <v>97</v>
      </c>
      <c r="J22" s="22" t="s">
        <v>48</v>
      </c>
      <c r="K22" s="34">
        <v>42552</v>
      </c>
      <c r="L22" s="36">
        <v>1</v>
      </c>
      <c r="M22" s="36">
        <v>40</v>
      </c>
      <c r="N22" s="36" t="s">
        <v>43</v>
      </c>
      <c r="O22" s="58" t="s">
        <v>304</v>
      </c>
      <c r="P22" s="46" t="s">
        <v>55</v>
      </c>
      <c r="Q22" s="58" t="s">
        <v>55</v>
      </c>
      <c r="R22" s="24">
        <v>1</v>
      </c>
      <c r="S22" s="49">
        <v>8973.09</v>
      </c>
      <c r="T22" s="26">
        <v>600</v>
      </c>
      <c r="U22" s="27">
        <f t="shared" si="0"/>
        <v>9573.09</v>
      </c>
      <c r="V22" s="25">
        <v>0</v>
      </c>
      <c r="W22" s="41">
        <f t="shared" si="1"/>
        <v>1595.5150000000001</v>
      </c>
      <c r="X22" s="41">
        <f t="shared" si="5"/>
        <v>15955.15</v>
      </c>
      <c r="Y22" s="28">
        <f t="shared" si="6"/>
        <v>4786.5450000000001</v>
      </c>
      <c r="Z22" s="28">
        <f t="shared" si="2"/>
        <v>1675.2907499999999</v>
      </c>
      <c r="AA22" s="28">
        <f t="shared" si="3"/>
        <v>287.1927</v>
      </c>
      <c r="AB22" s="28">
        <v>636.09</v>
      </c>
      <c r="AC22" s="28">
        <f t="shared" si="4"/>
        <v>191.46180000000001</v>
      </c>
      <c r="AD22" s="30">
        <v>548.86</v>
      </c>
      <c r="AE22" s="30">
        <v>346.98</v>
      </c>
      <c r="AF22" s="30">
        <v>0</v>
      </c>
      <c r="AG22" s="43"/>
      <c r="AH22" s="43"/>
      <c r="AI22" s="43"/>
      <c r="AJ22" s="43"/>
      <c r="AK22" s="50">
        <f t="shared" si="7"/>
        <v>181444.79300000001</v>
      </c>
      <c r="AL22" s="78"/>
    </row>
    <row r="23" spans="1:38" s="79" customFormat="1" ht="23.25" thickBot="1" x14ac:dyDescent="0.3">
      <c r="A23" s="21"/>
      <c r="B23" s="21"/>
      <c r="C23" s="21"/>
      <c r="D23" s="21"/>
      <c r="E23" s="159"/>
      <c r="F23" s="162"/>
      <c r="G23" s="53">
        <v>297</v>
      </c>
      <c r="H23" s="57" t="s">
        <v>334</v>
      </c>
      <c r="I23" s="22"/>
      <c r="J23" s="22"/>
      <c r="K23" s="34">
        <v>43466</v>
      </c>
      <c r="L23" s="36"/>
      <c r="M23" s="36">
        <v>40</v>
      </c>
      <c r="N23" s="36"/>
      <c r="O23" s="58" t="s">
        <v>333</v>
      </c>
      <c r="P23" s="46" t="s">
        <v>59</v>
      </c>
      <c r="Q23" s="58"/>
      <c r="R23" s="24"/>
      <c r="S23" s="49">
        <v>31017</v>
      </c>
      <c r="T23" s="26">
        <v>0</v>
      </c>
      <c r="U23" s="27">
        <f t="shared" si="0"/>
        <v>31017</v>
      </c>
      <c r="V23" s="25">
        <v>0</v>
      </c>
      <c r="W23" s="41">
        <f t="shared" ref="W23" si="9">+U23/30*5</f>
        <v>5169.5</v>
      </c>
      <c r="X23" s="41">
        <f t="shared" ref="X23" si="10">+U23/30*50</f>
        <v>51695.000000000007</v>
      </c>
      <c r="Y23" s="28">
        <f t="shared" ref="Y23" si="11">SUM(U23/30*15)</f>
        <v>15508.500000000002</v>
      </c>
      <c r="Z23" s="28">
        <f t="shared" ref="Z23" si="12">SUM(U23)*0.175</f>
        <v>5427.9749999999995</v>
      </c>
      <c r="AA23" s="28">
        <f t="shared" ref="AA23" si="13">SUM(U23)*0.03</f>
        <v>930.51</v>
      </c>
      <c r="AB23" s="28">
        <v>1344.89</v>
      </c>
      <c r="AC23" s="28">
        <f t="shared" ref="AC23" si="14">SUM(U23)*0.02</f>
        <v>620.34</v>
      </c>
      <c r="AD23" s="30">
        <v>750</v>
      </c>
      <c r="AE23" s="30">
        <v>950</v>
      </c>
      <c r="AF23" s="30">
        <v>0</v>
      </c>
      <c r="AG23" s="43"/>
      <c r="AH23" s="43"/>
      <c r="AI23" s="43"/>
      <c r="AJ23" s="43"/>
      <c r="AK23" s="50">
        <f t="shared" ref="AK23" si="15">SUM(U23+V23+Z23+AA23+AB23+AC23+AD23+AE23)*12+W23+X23+AF23+Y23</f>
        <v>564861.57999999996</v>
      </c>
      <c r="AL23" s="78"/>
    </row>
    <row r="24" spans="1:38" s="79" customFormat="1" ht="23.25" thickBot="1" x14ac:dyDescent="0.3">
      <c r="A24" s="21">
        <f>A22+1</f>
        <v>18</v>
      </c>
      <c r="B24" s="21" t="s">
        <v>39</v>
      </c>
      <c r="C24" s="21" t="s">
        <v>40</v>
      </c>
      <c r="D24" s="21">
        <v>30</v>
      </c>
      <c r="E24" s="159">
        <v>1</v>
      </c>
      <c r="F24" s="162"/>
      <c r="G24" s="53">
        <v>232</v>
      </c>
      <c r="H24" s="51" t="s">
        <v>60</v>
      </c>
      <c r="I24" s="22" t="s">
        <v>61</v>
      </c>
      <c r="J24" s="22" t="s">
        <v>42</v>
      </c>
      <c r="K24" s="34">
        <v>40148</v>
      </c>
      <c r="L24" s="44">
        <v>8</v>
      </c>
      <c r="M24" s="23">
        <v>40</v>
      </c>
      <c r="N24" s="44" t="s">
        <v>43</v>
      </c>
      <c r="O24" s="58" t="s">
        <v>62</v>
      </c>
      <c r="P24" s="46" t="s">
        <v>59</v>
      </c>
      <c r="Q24" s="58" t="s">
        <v>59</v>
      </c>
      <c r="R24" s="45">
        <v>1</v>
      </c>
      <c r="S24" s="49">
        <v>12104.5</v>
      </c>
      <c r="T24" s="26">
        <v>550</v>
      </c>
      <c r="U24" s="27">
        <f t="shared" si="0"/>
        <v>12654.5</v>
      </c>
      <c r="V24" s="40">
        <v>176.72</v>
      </c>
      <c r="W24" s="41">
        <f t="shared" si="1"/>
        <v>2109.0833333333335</v>
      </c>
      <c r="X24" s="41">
        <f t="shared" si="5"/>
        <v>21090.833333333332</v>
      </c>
      <c r="Y24" s="28">
        <f t="shared" si="6"/>
        <v>6327.25</v>
      </c>
      <c r="Z24" s="28">
        <f t="shared" si="2"/>
        <v>2214.5374999999999</v>
      </c>
      <c r="AA24" s="28">
        <f t="shared" si="3"/>
        <v>379.63499999999999</v>
      </c>
      <c r="AB24" s="28">
        <v>742.46</v>
      </c>
      <c r="AC24" s="28">
        <f t="shared" si="4"/>
        <v>253.09</v>
      </c>
      <c r="AD24" s="42">
        <v>803.72</v>
      </c>
      <c r="AE24" s="42">
        <v>551.85</v>
      </c>
      <c r="AF24" s="30">
        <v>0</v>
      </c>
      <c r="AG24" s="43"/>
      <c r="AH24" s="43"/>
      <c r="AI24" s="43"/>
      <c r="AJ24" s="43"/>
      <c r="AK24" s="50">
        <f t="shared" si="7"/>
        <v>242845.31666666671</v>
      </c>
      <c r="AL24" s="78"/>
    </row>
    <row r="25" spans="1:38" s="79" customFormat="1" ht="23.25" thickBot="1" x14ac:dyDescent="0.3">
      <c r="A25" s="21">
        <f t="shared" si="8"/>
        <v>19</v>
      </c>
      <c r="B25" s="21" t="s">
        <v>39</v>
      </c>
      <c r="C25" s="21" t="s">
        <v>40</v>
      </c>
      <c r="D25" s="21">
        <v>30</v>
      </c>
      <c r="E25" s="159">
        <v>1</v>
      </c>
      <c r="F25" s="162"/>
      <c r="G25" s="53">
        <v>207</v>
      </c>
      <c r="H25" s="51" t="s">
        <v>63</v>
      </c>
      <c r="I25" s="22" t="s">
        <v>64</v>
      </c>
      <c r="J25" s="22" t="s">
        <v>42</v>
      </c>
      <c r="K25" s="34">
        <v>41426</v>
      </c>
      <c r="L25" s="44">
        <v>11</v>
      </c>
      <c r="M25" s="23">
        <v>40</v>
      </c>
      <c r="N25" s="44" t="s">
        <v>43</v>
      </c>
      <c r="O25" s="58" t="s">
        <v>65</v>
      </c>
      <c r="P25" s="46" t="s">
        <v>59</v>
      </c>
      <c r="Q25" s="58" t="s">
        <v>59</v>
      </c>
      <c r="R25" s="45">
        <v>1</v>
      </c>
      <c r="S25" s="49">
        <v>13653.8</v>
      </c>
      <c r="T25" s="26">
        <v>500</v>
      </c>
      <c r="U25" s="27">
        <f t="shared" si="0"/>
        <v>14153.8</v>
      </c>
      <c r="V25" s="40">
        <v>176.72</v>
      </c>
      <c r="W25" s="41">
        <f t="shared" si="1"/>
        <v>2358.9666666666662</v>
      </c>
      <c r="X25" s="41">
        <f t="shared" si="5"/>
        <v>23589.666666666664</v>
      </c>
      <c r="Y25" s="28">
        <f t="shared" si="6"/>
        <v>7076.9</v>
      </c>
      <c r="Z25" s="28">
        <f t="shared" si="2"/>
        <v>2476.9149999999995</v>
      </c>
      <c r="AA25" s="28">
        <f t="shared" si="3"/>
        <v>424.61399999999998</v>
      </c>
      <c r="AB25" s="28">
        <v>789.09</v>
      </c>
      <c r="AC25" s="28">
        <f t="shared" si="4"/>
        <v>283.07599999999996</v>
      </c>
      <c r="AD25" s="42">
        <v>563.91999999999996</v>
      </c>
      <c r="AE25" s="42">
        <v>589.51</v>
      </c>
      <c r="AF25" s="30">
        <v>0</v>
      </c>
      <c r="AG25" s="43"/>
      <c r="AH25" s="43"/>
      <c r="AI25" s="43"/>
      <c r="AJ25" s="43"/>
      <c r="AK25" s="50">
        <f t="shared" si="7"/>
        <v>266517.27333333332</v>
      </c>
      <c r="AL25" s="78"/>
    </row>
    <row r="26" spans="1:38" s="79" customFormat="1" ht="23.25" thickBot="1" x14ac:dyDescent="0.3">
      <c r="A26" s="21">
        <f t="shared" si="8"/>
        <v>20</v>
      </c>
      <c r="B26" s="21" t="s">
        <v>39</v>
      </c>
      <c r="C26" s="21" t="s">
        <v>40</v>
      </c>
      <c r="D26" s="21">
        <v>30</v>
      </c>
      <c r="E26" s="159">
        <v>1</v>
      </c>
      <c r="F26" s="162"/>
      <c r="G26" s="53">
        <v>227</v>
      </c>
      <c r="H26" s="22" t="s">
        <v>98</v>
      </c>
      <c r="I26" s="22" t="s">
        <v>99</v>
      </c>
      <c r="J26" s="22" t="s">
        <v>42</v>
      </c>
      <c r="K26" s="34">
        <v>33664</v>
      </c>
      <c r="L26" s="44">
        <v>1</v>
      </c>
      <c r="M26" s="23">
        <v>40</v>
      </c>
      <c r="N26" s="44" t="s">
        <v>43</v>
      </c>
      <c r="O26" s="58" t="s">
        <v>100</v>
      </c>
      <c r="P26" s="46" t="s">
        <v>59</v>
      </c>
      <c r="Q26" s="58" t="s">
        <v>59</v>
      </c>
      <c r="R26" s="45">
        <v>1</v>
      </c>
      <c r="S26" s="49">
        <v>8973.09</v>
      </c>
      <c r="T26" s="26">
        <v>600</v>
      </c>
      <c r="U26" s="27">
        <f t="shared" si="0"/>
        <v>9573.09</v>
      </c>
      <c r="V26" s="40">
        <v>353.44</v>
      </c>
      <c r="W26" s="41">
        <f t="shared" si="1"/>
        <v>1595.5150000000001</v>
      </c>
      <c r="X26" s="41">
        <f t="shared" si="5"/>
        <v>15955.15</v>
      </c>
      <c r="Y26" s="28">
        <f t="shared" si="6"/>
        <v>4786.5450000000001</v>
      </c>
      <c r="Z26" s="28">
        <f t="shared" si="2"/>
        <v>1675.2907499999999</v>
      </c>
      <c r="AA26" s="28">
        <f t="shared" si="3"/>
        <v>287.1927</v>
      </c>
      <c r="AB26" s="28">
        <v>642.03</v>
      </c>
      <c r="AC26" s="28">
        <f t="shared" si="4"/>
        <v>191.46180000000001</v>
      </c>
      <c r="AD26" s="42">
        <v>548.88</v>
      </c>
      <c r="AE26" s="42">
        <v>346.98</v>
      </c>
      <c r="AF26" s="30">
        <v>0</v>
      </c>
      <c r="AG26" s="43"/>
      <c r="AH26" s="43"/>
      <c r="AI26" s="43"/>
      <c r="AJ26" s="43"/>
      <c r="AK26" s="50">
        <f t="shared" si="7"/>
        <v>185757.59299999999</v>
      </c>
      <c r="AL26" s="78"/>
    </row>
    <row r="27" spans="1:38" s="79" customFormat="1" ht="23.25" thickBot="1" x14ac:dyDescent="0.3">
      <c r="A27" s="21">
        <f t="shared" si="8"/>
        <v>21</v>
      </c>
      <c r="B27" s="21" t="s">
        <v>39</v>
      </c>
      <c r="C27" s="21" t="s">
        <v>40</v>
      </c>
      <c r="D27" s="21">
        <v>30</v>
      </c>
      <c r="E27" s="159">
        <v>1</v>
      </c>
      <c r="F27" s="162"/>
      <c r="G27" s="53">
        <v>239</v>
      </c>
      <c r="H27" s="54" t="s">
        <v>101</v>
      </c>
      <c r="I27" s="54" t="s">
        <v>102</v>
      </c>
      <c r="J27" s="54" t="s">
        <v>42</v>
      </c>
      <c r="K27" s="34">
        <v>41867</v>
      </c>
      <c r="L27" s="44">
        <v>3</v>
      </c>
      <c r="M27" s="23">
        <v>40</v>
      </c>
      <c r="N27" s="44" t="s">
        <v>43</v>
      </c>
      <c r="O27" s="58" t="s">
        <v>103</v>
      </c>
      <c r="P27" s="46" t="s">
        <v>59</v>
      </c>
      <c r="Q27" s="58" t="s">
        <v>59</v>
      </c>
      <c r="R27" s="45">
        <v>1</v>
      </c>
      <c r="S27" s="39">
        <v>10118.61</v>
      </c>
      <c r="T27" s="26">
        <v>600</v>
      </c>
      <c r="U27" s="27">
        <f t="shared" si="0"/>
        <v>10718.61</v>
      </c>
      <c r="V27" s="40">
        <v>176.72</v>
      </c>
      <c r="W27" s="41">
        <f t="shared" si="1"/>
        <v>1786.4350000000002</v>
      </c>
      <c r="X27" s="41">
        <f t="shared" si="5"/>
        <v>17864.350000000002</v>
      </c>
      <c r="Y27" s="28">
        <f t="shared" si="6"/>
        <v>5359.3050000000003</v>
      </c>
      <c r="Z27" s="28">
        <f t="shared" si="2"/>
        <v>1875.75675</v>
      </c>
      <c r="AA27" s="28">
        <f t="shared" si="3"/>
        <v>321.55830000000003</v>
      </c>
      <c r="AB27" s="28">
        <v>671.71</v>
      </c>
      <c r="AC27" s="28">
        <f t="shared" si="4"/>
        <v>214.37220000000002</v>
      </c>
      <c r="AD27" s="42">
        <v>600.79</v>
      </c>
      <c r="AE27" s="42">
        <v>388.84</v>
      </c>
      <c r="AF27" s="30">
        <v>0</v>
      </c>
      <c r="AG27" s="43"/>
      <c r="AH27" s="43"/>
      <c r="AI27" s="43"/>
      <c r="AJ27" s="43"/>
      <c r="AK27" s="131">
        <f t="shared" si="7"/>
        <v>204630.37700000001</v>
      </c>
      <c r="AL27" s="78"/>
    </row>
    <row r="28" spans="1:38" s="33" customFormat="1" ht="22.5" customHeight="1" thickBot="1" x14ac:dyDescent="0.3">
      <c r="A28" s="21">
        <f t="shared" si="8"/>
        <v>22</v>
      </c>
      <c r="B28" s="21" t="s">
        <v>39</v>
      </c>
      <c r="C28" s="21" t="s">
        <v>40</v>
      </c>
      <c r="D28" s="21">
        <v>30</v>
      </c>
      <c r="E28" s="159">
        <v>1</v>
      </c>
      <c r="F28" s="163" t="s">
        <v>41</v>
      </c>
      <c r="G28" s="115">
        <v>307</v>
      </c>
      <c r="H28" s="95" t="s">
        <v>104</v>
      </c>
      <c r="I28" s="22" t="s">
        <v>105</v>
      </c>
      <c r="J28" s="22" t="s">
        <v>42</v>
      </c>
      <c r="K28" s="34">
        <v>33604</v>
      </c>
      <c r="L28" s="35">
        <v>1</v>
      </c>
      <c r="M28" s="36">
        <v>40</v>
      </c>
      <c r="N28" s="35" t="s">
        <v>43</v>
      </c>
      <c r="O28" s="97" t="s">
        <v>106</v>
      </c>
      <c r="P28" s="46" t="s">
        <v>59</v>
      </c>
      <c r="Q28" s="58" t="s">
        <v>59</v>
      </c>
      <c r="R28" s="38">
        <v>1</v>
      </c>
      <c r="S28" s="98">
        <v>9532.08</v>
      </c>
      <c r="T28" s="26">
        <v>600</v>
      </c>
      <c r="U28" s="27">
        <f t="shared" si="0"/>
        <v>10132.08</v>
      </c>
      <c r="V28" s="40">
        <v>480.24</v>
      </c>
      <c r="W28" s="41">
        <f t="shared" si="1"/>
        <v>1688.6799999999998</v>
      </c>
      <c r="X28" s="41">
        <f t="shared" si="5"/>
        <v>16886.8</v>
      </c>
      <c r="Y28" s="28">
        <f t="shared" si="6"/>
        <v>5066.04</v>
      </c>
      <c r="Z28" s="28">
        <f t="shared" si="2"/>
        <v>1773.1139999999998</v>
      </c>
      <c r="AA28" s="28">
        <f t="shared" si="3"/>
        <v>303.9624</v>
      </c>
      <c r="AB28" s="28">
        <v>665.99</v>
      </c>
      <c r="AC28" s="28">
        <f t="shared" si="4"/>
        <v>202.64160000000001</v>
      </c>
      <c r="AD28" s="42">
        <v>590.4</v>
      </c>
      <c r="AE28" s="42">
        <v>383.56</v>
      </c>
      <c r="AF28" s="30">
        <v>0</v>
      </c>
      <c r="AG28" s="43"/>
      <c r="AH28" s="43"/>
      <c r="AI28" s="43"/>
      <c r="AJ28" s="43"/>
      <c r="AK28" s="50">
        <f t="shared" si="7"/>
        <v>198025.37599999999</v>
      </c>
      <c r="AL28" s="32"/>
    </row>
    <row r="29" spans="1:38" s="33" customFormat="1" ht="22.5" customHeight="1" thickBot="1" x14ac:dyDescent="0.3">
      <c r="A29" s="21">
        <f t="shared" si="8"/>
        <v>23</v>
      </c>
      <c r="B29" s="21" t="s">
        <v>39</v>
      </c>
      <c r="C29" s="21" t="s">
        <v>40</v>
      </c>
      <c r="D29" s="21">
        <v>30</v>
      </c>
      <c r="E29" s="159">
        <v>1</v>
      </c>
      <c r="F29" s="163" t="s">
        <v>41</v>
      </c>
      <c r="G29" s="53">
        <v>311</v>
      </c>
      <c r="H29" s="96" t="s">
        <v>107</v>
      </c>
      <c r="I29" s="55" t="s">
        <v>108</v>
      </c>
      <c r="J29" s="55" t="s">
        <v>42</v>
      </c>
      <c r="K29" s="34">
        <v>36341</v>
      </c>
      <c r="L29" s="36">
        <v>3</v>
      </c>
      <c r="M29" s="36">
        <v>40</v>
      </c>
      <c r="N29" s="36" t="s">
        <v>43</v>
      </c>
      <c r="O29" s="97" t="s">
        <v>103</v>
      </c>
      <c r="P29" s="46" t="s">
        <v>59</v>
      </c>
      <c r="Q29" s="58" t="s">
        <v>59</v>
      </c>
      <c r="R29" s="24">
        <v>1</v>
      </c>
      <c r="S29" s="99">
        <v>10118.61</v>
      </c>
      <c r="T29" s="26">
        <v>600</v>
      </c>
      <c r="U29" s="27">
        <f t="shared" si="0"/>
        <v>10718.61</v>
      </c>
      <c r="V29" s="25">
        <v>353.44</v>
      </c>
      <c r="W29" s="28">
        <f t="shared" si="1"/>
        <v>1786.4350000000002</v>
      </c>
      <c r="X29" s="28">
        <f t="shared" si="5"/>
        <v>17864.350000000002</v>
      </c>
      <c r="Y29" s="28">
        <f t="shared" si="6"/>
        <v>5359.3050000000003</v>
      </c>
      <c r="Z29" s="28">
        <f t="shared" si="2"/>
        <v>1875.75675</v>
      </c>
      <c r="AA29" s="28">
        <f t="shared" si="3"/>
        <v>321.55830000000003</v>
      </c>
      <c r="AB29" s="28">
        <v>680.1</v>
      </c>
      <c r="AC29" s="28">
        <f t="shared" si="4"/>
        <v>214.37220000000002</v>
      </c>
      <c r="AD29" s="42">
        <v>600.78</v>
      </c>
      <c r="AE29" s="42">
        <v>388.84</v>
      </c>
      <c r="AF29" s="30">
        <v>0</v>
      </c>
      <c r="AG29" s="56"/>
      <c r="AH29" s="56"/>
      <c r="AI29" s="56"/>
      <c r="AJ29" s="56"/>
      <c r="AK29" s="132">
        <f t="shared" si="7"/>
        <v>206851.57700000002</v>
      </c>
      <c r="AL29" s="32"/>
    </row>
    <row r="30" spans="1:38" s="33" customFormat="1" ht="22.5" customHeight="1" thickBot="1" x14ac:dyDescent="0.3">
      <c r="A30" s="21">
        <f t="shared" si="8"/>
        <v>24</v>
      </c>
      <c r="B30" s="21" t="s">
        <v>39</v>
      </c>
      <c r="C30" s="21" t="s">
        <v>40</v>
      </c>
      <c r="D30" s="21">
        <v>30</v>
      </c>
      <c r="E30" s="159">
        <v>1</v>
      </c>
      <c r="F30" s="163"/>
      <c r="G30" s="53">
        <v>312</v>
      </c>
      <c r="H30" s="95" t="s">
        <v>109</v>
      </c>
      <c r="I30" s="22" t="s">
        <v>110</v>
      </c>
      <c r="J30" s="22" t="s">
        <v>42</v>
      </c>
      <c r="K30" s="34">
        <v>33619</v>
      </c>
      <c r="L30" s="35">
        <v>1</v>
      </c>
      <c r="M30" s="36">
        <v>40</v>
      </c>
      <c r="N30" s="35" t="s">
        <v>43</v>
      </c>
      <c r="O30" s="97" t="s">
        <v>106</v>
      </c>
      <c r="P30" s="46" t="s">
        <v>59</v>
      </c>
      <c r="Q30" s="58" t="s">
        <v>59</v>
      </c>
      <c r="R30" s="38">
        <v>1</v>
      </c>
      <c r="S30" s="98">
        <v>9532.08</v>
      </c>
      <c r="T30" s="26">
        <v>600</v>
      </c>
      <c r="U30" s="27">
        <f t="shared" si="0"/>
        <v>10132.08</v>
      </c>
      <c r="V30" s="40">
        <v>480.24</v>
      </c>
      <c r="W30" s="41">
        <f t="shared" si="1"/>
        <v>1688.6799999999998</v>
      </c>
      <c r="X30" s="41">
        <f t="shared" si="5"/>
        <v>16886.8</v>
      </c>
      <c r="Y30" s="28">
        <f t="shared" si="6"/>
        <v>5066.04</v>
      </c>
      <c r="Z30" s="28">
        <f t="shared" si="2"/>
        <v>1773.1139999999998</v>
      </c>
      <c r="AA30" s="28">
        <f t="shared" si="3"/>
        <v>303.9624</v>
      </c>
      <c r="AB30" s="28">
        <v>665.99</v>
      </c>
      <c r="AC30" s="28">
        <f t="shared" si="4"/>
        <v>202.64160000000001</v>
      </c>
      <c r="AD30" s="42">
        <v>590.4</v>
      </c>
      <c r="AE30" s="42">
        <v>383.56</v>
      </c>
      <c r="AF30" s="30">
        <v>0</v>
      </c>
      <c r="AG30" s="43"/>
      <c r="AH30" s="43"/>
      <c r="AI30" s="43"/>
      <c r="AJ30" s="43"/>
      <c r="AK30" s="50">
        <f t="shared" si="7"/>
        <v>198025.37599999999</v>
      </c>
      <c r="AL30" s="32"/>
    </row>
    <row r="31" spans="1:38" s="33" customFormat="1" ht="22.5" customHeight="1" thickBot="1" x14ac:dyDescent="0.3">
      <c r="A31" s="21">
        <f t="shared" si="8"/>
        <v>25</v>
      </c>
      <c r="B31" s="21" t="s">
        <v>39</v>
      </c>
      <c r="C31" s="21" t="s">
        <v>40</v>
      </c>
      <c r="D31" s="21">
        <v>30</v>
      </c>
      <c r="E31" s="159">
        <v>1</v>
      </c>
      <c r="F31" s="163"/>
      <c r="G31" s="53">
        <v>314</v>
      </c>
      <c r="H31" s="22" t="s">
        <v>111</v>
      </c>
      <c r="I31" s="22" t="s">
        <v>112</v>
      </c>
      <c r="J31" s="22" t="s">
        <v>42</v>
      </c>
      <c r="K31" s="34">
        <v>33619</v>
      </c>
      <c r="L31" s="35">
        <v>4</v>
      </c>
      <c r="M31" s="35">
        <v>40</v>
      </c>
      <c r="N31" s="35" t="s">
        <v>43</v>
      </c>
      <c r="O31" s="58" t="s">
        <v>113</v>
      </c>
      <c r="P31" s="46" t="s">
        <v>59</v>
      </c>
      <c r="Q31" s="58" t="s">
        <v>59</v>
      </c>
      <c r="R31" s="38">
        <v>1</v>
      </c>
      <c r="S31" s="49">
        <v>10630.48</v>
      </c>
      <c r="T31" s="26">
        <v>600</v>
      </c>
      <c r="U31" s="27">
        <f t="shared" si="0"/>
        <v>11230.48</v>
      </c>
      <c r="V31" s="40">
        <v>480.24</v>
      </c>
      <c r="W31" s="41">
        <f t="shared" si="1"/>
        <v>1871.7466666666667</v>
      </c>
      <c r="X31" s="41">
        <f t="shared" si="5"/>
        <v>18717.466666666667</v>
      </c>
      <c r="Y31" s="28">
        <f t="shared" si="6"/>
        <v>5615.24</v>
      </c>
      <c r="Z31" s="28">
        <f t="shared" si="2"/>
        <v>1965.3339999999998</v>
      </c>
      <c r="AA31" s="28">
        <f t="shared" si="3"/>
        <v>336.9144</v>
      </c>
      <c r="AB31" s="28">
        <v>700.11</v>
      </c>
      <c r="AC31" s="28">
        <f t="shared" si="4"/>
        <v>224.6096</v>
      </c>
      <c r="AD31" s="42">
        <v>629.42999999999995</v>
      </c>
      <c r="AE31" s="42">
        <v>404.75</v>
      </c>
      <c r="AF31" s="30">
        <v>0</v>
      </c>
      <c r="AG31" s="43"/>
      <c r="AH31" s="43"/>
      <c r="AI31" s="43"/>
      <c r="AJ31" s="43"/>
      <c r="AK31" s="50">
        <f t="shared" si="7"/>
        <v>217866.86933333334</v>
      </c>
      <c r="AL31" s="32"/>
    </row>
    <row r="32" spans="1:38" s="33" customFormat="1" ht="22.5" customHeight="1" thickBot="1" x14ac:dyDescent="0.3">
      <c r="A32" s="21">
        <f t="shared" si="8"/>
        <v>26</v>
      </c>
      <c r="B32" s="21" t="s">
        <v>39</v>
      </c>
      <c r="C32" s="21" t="s">
        <v>40</v>
      </c>
      <c r="D32" s="21">
        <v>30</v>
      </c>
      <c r="E32" s="159">
        <v>1</v>
      </c>
      <c r="F32" s="163"/>
      <c r="G32" s="53">
        <v>316</v>
      </c>
      <c r="H32" s="51" t="s">
        <v>114</v>
      </c>
      <c r="I32" s="22" t="s">
        <v>115</v>
      </c>
      <c r="J32" s="22" t="s">
        <v>42</v>
      </c>
      <c r="K32" s="34">
        <v>34623</v>
      </c>
      <c r="L32" s="35">
        <v>3</v>
      </c>
      <c r="M32" s="36">
        <v>40</v>
      </c>
      <c r="N32" s="35" t="s">
        <v>43</v>
      </c>
      <c r="O32" s="58" t="s">
        <v>311</v>
      </c>
      <c r="P32" s="46" t="s">
        <v>59</v>
      </c>
      <c r="Q32" s="58" t="s">
        <v>59</v>
      </c>
      <c r="R32" s="38">
        <v>1</v>
      </c>
      <c r="S32" s="49">
        <v>10888</v>
      </c>
      <c r="T32" s="26">
        <v>600</v>
      </c>
      <c r="U32" s="27">
        <f t="shared" ref="U32:U63" si="16">S32+T32</f>
        <v>11488</v>
      </c>
      <c r="V32" s="40">
        <v>441.8</v>
      </c>
      <c r="W32" s="41">
        <f t="shared" ref="W32:W63" si="17">+U32/30*5</f>
        <v>1914.6666666666667</v>
      </c>
      <c r="X32" s="41">
        <f t="shared" ref="X32:X63" si="18">+U32/30*50</f>
        <v>19146.666666666668</v>
      </c>
      <c r="Y32" s="28">
        <f t="shared" si="6"/>
        <v>5744</v>
      </c>
      <c r="Z32" s="28">
        <f t="shared" ref="Z32:Z63" si="19">SUM(U32)*0.175</f>
        <v>2010.3999999999999</v>
      </c>
      <c r="AA32" s="28">
        <f t="shared" ref="AA32:AA63" si="20">SUM(U32)*0.03</f>
        <v>344.64</v>
      </c>
      <c r="AB32" s="28">
        <v>705.58</v>
      </c>
      <c r="AC32" s="28">
        <f t="shared" ref="AC32:AC63" si="21">SUM(U32)*0.02</f>
        <v>229.76</v>
      </c>
      <c r="AD32" s="42">
        <v>629.42999999999995</v>
      </c>
      <c r="AE32" s="42">
        <v>404.75</v>
      </c>
      <c r="AF32" s="30">
        <v>0</v>
      </c>
      <c r="AG32" s="43"/>
      <c r="AH32" s="43"/>
      <c r="AI32" s="43"/>
      <c r="AJ32" s="43"/>
      <c r="AK32" s="50">
        <f t="shared" si="7"/>
        <v>221857.65333333329</v>
      </c>
      <c r="AL32" s="32"/>
    </row>
    <row r="33" spans="1:38" s="33" customFormat="1" ht="22.5" customHeight="1" thickBot="1" x14ac:dyDescent="0.3">
      <c r="A33" s="21">
        <f t="shared" si="8"/>
        <v>27</v>
      </c>
      <c r="B33" s="21" t="s">
        <v>39</v>
      </c>
      <c r="C33" s="21" t="s">
        <v>40</v>
      </c>
      <c r="D33" s="21">
        <v>30</v>
      </c>
      <c r="E33" s="159">
        <v>1</v>
      </c>
      <c r="F33" s="163"/>
      <c r="G33" s="53">
        <v>318</v>
      </c>
      <c r="H33" s="22" t="s">
        <v>117</v>
      </c>
      <c r="I33" s="22" t="s">
        <v>118</v>
      </c>
      <c r="J33" s="22" t="s">
        <v>42</v>
      </c>
      <c r="K33" s="34">
        <v>35125</v>
      </c>
      <c r="L33" s="35">
        <v>4</v>
      </c>
      <c r="M33" s="35">
        <v>40</v>
      </c>
      <c r="N33" s="35" t="s">
        <v>43</v>
      </c>
      <c r="O33" s="58" t="s">
        <v>113</v>
      </c>
      <c r="P33" s="46" t="s">
        <v>59</v>
      </c>
      <c r="Q33" s="58" t="s">
        <v>59</v>
      </c>
      <c r="R33" s="38">
        <v>1</v>
      </c>
      <c r="S33" s="49">
        <v>10630.48</v>
      </c>
      <c r="T33" s="26">
        <v>600</v>
      </c>
      <c r="U33" s="27">
        <f t="shared" si="16"/>
        <v>11230.48</v>
      </c>
      <c r="V33" s="49">
        <v>441.8</v>
      </c>
      <c r="W33" s="41">
        <f t="shared" si="17"/>
        <v>1871.7466666666667</v>
      </c>
      <c r="X33" s="41">
        <f t="shared" si="18"/>
        <v>18717.466666666667</v>
      </c>
      <c r="Y33" s="28">
        <f t="shared" ref="Y33:Y64" si="22">SUM(U33/30*15)</f>
        <v>5615.24</v>
      </c>
      <c r="Z33" s="28">
        <f t="shared" si="19"/>
        <v>1965.3339999999998</v>
      </c>
      <c r="AA33" s="28">
        <f t="shared" si="20"/>
        <v>336.9144</v>
      </c>
      <c r="AB33" s="28">
        <v>698.13</v>
      </c>
      <c r="AC33" s="28">
        <f t="shared" si="21"/>
        <v>224.6096</v>
      </c>
      <c r="AD33" s="39">
        <v>629.42999999999995</v>
      </c>
      <c r="AE33" s="39">
        <v>404.75</v>
      </c>
      <c r="AF33" s="30">
        <v>0</v>
      </c>
      <c r="AG33" s="52"/>
      <c r="AH33" s="52"/>
      <c r="AI33" s="52"/>
      <c r="AJ33" s="52"/>
      <c r="AK33" s="50">
        <f t="shared" ref="AK33:AK64" si="23">SUM(U33+V33+Z33+AA33+AB33+AC33+AD33+AE33)*12+W33+X33+AF33+Y33</f>
        <v>217381.8293333333</v>
      </c>
      <c r="AL33" s="32"/>
    </row>
    <row r="34" spans="1:38" s="33" customFormat="1" ht="22.5" customHeight="1" thickBot="1" x14ac:dyDescent="0.3">
      <c r="A34" s="21">
        <f t="shared" si="8"/>
        <v>28</v>
      </c>
      <c r="B34" s="21" t="s">
        <v>39</v>
      </c>
      <c r="C34" s="21" t="s">
        <v>40</v>
      </c>
      <c r="D34" s="21">
        <v>30</v>
      </c>
      <c r="E34" s="159">
        <v>1</v>
      </c>
      <c r="F34" s="163"/>
      <c r="G34" s="53">
        <v>379</v>
      </c>
      <c r="H34" s="22" t="s">
        <v>119</v>
      </c>
      <c r="I34" s="22" t="s">
        <v>120</v>
      </c>
      <c r="J34" s="22" t="s">
        <v>42</v>
      </c>
      <c r="K34" s="34">
        <v>38626</v>
      </c>
      <c r="L34" s="35">
        <v>1</v>
      </c>
      <c r="M34" s="36">
        <v>40</v>
      </c>
      <c r="N34" s="35" t="s">
        <v>43</v>
      </c>
      <c r="O34" s="58" t="s">
        <v>310</v>
      </c>
      <c r="P34" s="46" t="s">
        <v>59</v>
      </c>
      <c r="Q34" s="58" t="s">
        <v>59</v>
      </c>
      <c r="R34" s="38">
        <v>1</v>
      </c>
      <c r="S34" s="39">
        <v>9442.51</v>
      </c>
      <c r="T34" s="26">
        <v>600</v>
      </c>
      <c r="U34" s="27">
        <f t="shared" si="16"/>
        <v>10042.51</v>
      </c>
      <c r="V34" s="40">
        <v>265.08</v>
      </c>
      <c r="W34" s="41">
        <f t="shared" si="17"/>
        <v>1673.7516666666668</v>
      </c>
      <c r="X34" s="41">
        <f t="shared" si="18"/>
        <v>16737.516666666666</v>
      </c>
      <c r="Y34" s="28">
        <f t="shared" si="22"/>
        <v>5021.2550000000001</v>
      </c>
      <c r="Z34" s="28">
        <f t="shared" si="19"/>
        <v>1757.4392499999999</v>
      </c>
      <c r="AA34" s="28">
        <f t="shared" si="20"/>
        <v>301.27530000000002</v>
      </c>
      <c r="AB34" s="28">
        <v>656.4</v>
      </c>
      <c r="AC34" s="28">
        <f t="shared" si="21"/>
        <v>200.8502</v>
      </c>
      <c r="AD34" s="42">
        <v>548.88</v>
      </c>
      <c r="AE34" s="42">
        <v>346.98</v>
      </c>
      <c r="AF34" s="30">
        <v>0</v>
      </c>
      <c r="AG34" s="43"/>
      <c r="AH34" s="43"/>
      <c r="AI34" s="43"/>
      <c r="AJ34" s="43"/>
      <c r="AK34" s="50">
        <f t="shared" si="23"/>
        <v>192865.50033333333</v>
      </c>
      <c r="AL34" s="32"/>
    </row>
    <row r="35" spans="1:38" s="33" customFormat="1" ht="22.5" customHeight="1" thickBot="1" x14ac:dyDescent="0.3">
      <c r="A35" s="21">
        <f t="shared" si="8"/>
        <v>29</v>
      </c>
      <c r="B35" s="21" t="s">
        <v>39</v>
      </c>
      <c r="C35" s="21" t="s">
        <v>40</v>
      </c>
      <c r="D35" s="21">
        <v>30</v>
      </c>
      <c r="E35" s="159">
        <v>1</v>
      </c>
      <c r="F35" s="163"/>
      <c r="G35" s="53">
        <v>382</v>
      </c>
      <c r="H35" s="57" t="s">
        <v>121</v>
      </c>
      <c r="I35" s="57" t="s">
        <v>122</v>
      </c>
      <c r="J35" s="57" t="s">
        <v>42</v>
      </c>
      <c r="K35" s="34">
        <v>38930</v>
      </c>
      <c r="L35" s="35">
        <v>1</v>
      </c>
      <c r="M35" s="36">
        <v>40</v>
      </c>
      <c r="N35" s="35" t="s">
        <v>43</v>
      </c>
      <c r="O35" s="58" t="s">
        <v>123</v>
      </c>
      <c r="P35" s="46" t="s">
        <v>59</v>
      </c>
      <c r="Q35" s="58" t="s">
        <v>59</v>
      </c>
      <c r="R35" s="38">
        <v>1</v>
      </c>
      <c r="S35" s="39">
        <v>9442.51</v>
      </c>
      <c r="T35" s="26">
        <v>600</v>
      </c>
      <c r="U35" s="27">
        <f t="shared" si="16"/>
        <v>10042.51</v>
      </c>
      <c r="V35" s="40">
        <v>265.08</v>
      </c>
      <c r="W35" s="41">
        <f t="shared" si="17"/>
        <v>1673.7516666666668</v>
      </c>
      <c r="X35" s="41">
        <f t="shared" si="18"/>
        <v>16737.516666666666</v>
      </c>
      <c r="Y35" s="28">
        <f t="shared" si="22"/>
        <v>5021.2550000000001</v>
      </c>
      <c r="Z35" s="28">
        <f t="shared" si="19"/>
        <v>1757.4392499999999</v>
      </c>
      <c r="AA35" s="28">
        <f t="shared" si="20"/>
        <v>301.27530000000002</v>
      </c>
      <c r="AB35" s="28">
        <v>656.82</v>
      </c>
      <c r="AC35" s="28">
        <f t="shared" si="21"/>
        <v>200.8502</v>
      </c>
      <c r="AD35" s="42">
        <v>562.79999999999995</v>
      </c>
      <c r="AE35" s="42">
        <v>364.28</v>
      </c>
      <c r="AF35" s="30">
        <v>0</v>
      </c>
      <c r="AG35" s="43"/>
      <c r="AH35" s="43"/>
      <c r="AI35" s="43"/>
      <c r="AJ35" s="43"/>
      <c r="AK35" s="50">
        <f t="shared" si="23"/>
        <v>193245.18033333335</v>
      </c>
      <c r="AL35" s="32"/>
    </row>
    <row r="36" spans="1:38" s="33" customFormat="1" ht="22.5" customHeight="1" thickBot="1" x14ac:dyDescent="0.3">
      <c r="A36" s="21">
        <f t="shared" si="8"/>
        <v>30</v>
      </c>
      <c r="B36" s="21" t="s">
        <v>39</v>
      </c>
      <c r="C36" s="21" t="s">
        <v>40</v>
      </c>
      <c r="D36" s="21">
        <v>30</v>
      </c>
      <c r="E36" s="159">
        <v>1</v>
      </c>
      <c r="F36" s="163"/>
      <c r="G36" s="53">
        <v>385</v>
      </c>
      <c r="H36" s="22" t="s">
        <v>124</v>
      </c>
      <c r="I36" s="22" t="s">
        <v>125</v>
      </c>
      <c r="J36" s="22" t="s">
        <v>42</v>
      </c>
      <c r="K36" s="34">
        <v>38930</v>
      </c>
      <c r="L36" s="35">
        <v>1</v>
      </c>
      <c r="M36" s="36">
        <v>40</v>
      </c>
      <c r="N36" s="35" t="s">
        <v>43</v>
      </c>
      <c r="O36" s="58" t="s">
        <v>123</v>
      </c>
      <c r="P36" s="46" t="s">
        <v>59</v>
      </c>
      <c r="Q36" s="58" t="s">
        <v>59</v>
      </c>
      <c r="R36" s="38">
        <v>1</v>
      </c>
      <c r="S36" s="39">
        <v>9442.51</v>
      </c>
      <c r="T36" s="26">
        <v>600</v>
      </c>
      <c r="U36" s="27">
        <f t="shared" si="16"/>
        <v>10042.51</v>
      </c>
      <c r="V36" s="40">
        <v>265.08</v>
      </c>
      <c r="W36" s="41">
        <f t="shared" si="17"/>
        <v>1673.7516666666668</v>
      </c>
      <c r="X36" s="41">
        <f t="shared" si="18"/>
        <v>16737.516666666666</v>
      </c>
      <c r="Y36" s="28">
        <f t="shared" si="22"/>
        <v>5021.2550000000001</v>
      </c>
      <c r="Z36" s="28">
        <f t="shared" si="19"/>
        <v>1757.4392499999999</v>
      </c>
      <c r="AA36" s="28">
        <f t="shared" si="20"/>
        <v>301.27530000000002</v>
      </c>
      <c r="AB36" s="28">
        <v>656.82</v>
      </c>
      <c r="AC36" s="28">
        <f t="shared" si="21"/>
        <v>200.8502</v>
      </c>
      <c r="AD36" s="42">
        <v>570.72</v>
      </c>
      <c r="AE36" s="42">
        <v>364.28</v>
      </c>
      <c r="AF36" s="30">
        <v>0</v>
      </c>
      <c r="AG36" s="43"/>
      <c r="AH36" s="43"/>
      <c r="AI36" s="43"/>
      <c r="AJ36" s="43"/>
      <c r="AK36" s="50">
        <f t="shared" si="23"/>
        <v>193340.22033333333</v>
      </c>
      <c r="AL36" s="32"/>
    </row>
    <row r="37" spans="1:38" s="33" customFormat="1" ht="22.5" customHeight="1" thickBot="1" x14ac:dyDescent="0.3">
      <c r="A37" s="21">
        <f t="shared" si="8"/>
        <v>31</v>
      </c>
      <c r="B37" s="21" t="s">
        <v>39</v>
      </c>
      <c r="C37" s="21" t="s">
        <v>40</v>
      </c>
      <c r="D37" s="21">
        <v>30</v>
      </c>
      <c r="E37" s="159">
        <v>1</v>
      </c>
      <c r="F37" s="163"/>
      <c r="G37" s="53">
        <v>322</v>
      </c>
      <c r="H37" s="22" t="s">
        <v>126</v>
      </c>
      <c r="I37" s="22" t="s">
        <v>127</v>
      </c>
      <c r="J37" s="22" t="s">
        <v>42</v>
      </c>
      <c r="K37" s="34">
        <v>37103</v>
      </c>
      <c r="L37" s="35">
        <v>1</v>
      </c>
      <c r="M37" s="36">
        <v>40</v>
      </c>
      <c r="N37" s="35" t="s">
        <v>43</v>
      </c>
      <c r="O37" s="58" t="s">
        <v>123</v>
      </c>
      <c r="P37" s="46" t="s">
        <v>59</v>
      </c>
      <c r="Q37" s="58" t="s">
        <v>59</v>
      </c>
      <c r="R37" s="38">
        <v>1</v>
      </c>
      <c r="S37" s="49">
        <v>9442.51</v>
      </c>
      <c r="T37" s="26">
        <v>600</v>
      </c>
      <c r="U37" s="27">
        <f t="shared" si="16"/>
        <v>10042.51</v>
      </c>
      <c r="V37" s="40">
        <v>353.44</v>
      </c>
      <c r="W37" s="41">
        <f t="shared" si="17"/>
        <v>1673.7516666666668</v>
      </c>
      <c r="X37" s="41">
        <f t="shared" si="18"/>
        <v>16737.516666666666</v>
      </c>
      <c r="Y37" s="28">
        <f t="shared" si="22"/>
        <v>5021.2550000000001</v>
      </c>
      <c r="Z37" s="28">
        <f t="shared" si="19"/>
        <v>1757.4392499999999</v>
      </c>
      <c r="AA37" s="28">
        <f t="shared" si="20"/>
        <v>301.27530000000002</v>
      </c>
      <c r="AB37" s="28">
        <v>658.8</v>
      </c>
      <c r="AC37" s="28">
        <f t="shared" si="21"/>
        <v>200.8502</v>
      </c>
      <c r="AD37" s="42">
        <v>569.48</v>
      </c>
      <c r="AE37" s="42">
        <v>362.74</v>
      </c>
      <c r="AF37" s="30">
        <v>0</v>
      </c>
      <c r="AG37" s="43"/>
      <c r="AH37" s="43"/>
      <c r="AI37" s="43"/>
      <c r="AJ37" s="43"/>
      <c r="AK37" s="50">
        <f t="shared" si="23"/>
        <v>194390.94033333333</v>
      </c>
      <c r="AL37" s="32"/>
    </row>
    <row r="38" spans="1:38" s="33" customFormat="1" ht="22.5" customHeight="1" thickBot="1" x14ac:dyDescent="0.3">
      <c r="A38" s="21">
        <f t="shared" si="8"/>
        <v>32</v>
      </c>
      <c r="B38" s="21" t="s">
        <v>39</v>
      </c>
      <c r="C38" s="21" t="s">
        <v>40</v>
      </c>
      <c r="D38" s="21">
        <v>30</v>
      </c>
      <c r="E38" s="159">
        <v>1</v>
      </c>
      <c r="F38" s="163"/>
      <c r="G38" s="53">
        <v>323</v>
      </c>
      <c r="H38" s="22" t="s">
        <v>128</v>
      </c>
      <c r="I38" s="22" t="s">
        <v>129</v>
      </c>
      <c r="J38" s="22" t="s">
        <v>42</v>
      </c>
      <c r="K38" s="34">
        <v>36896</v>
      </c>
      <c r="L38" s="35">
        <v>3</v>
      </c>
      <c r="M38" s="36">
        <v>40</v>
      </c>
      <c r="N38" s="35" t="s">
        <v>43</v>
      </c>
      <c r="O38" s="58" t="s">
        <v>116</v>
      </c>
      <c r="P38" s="46" t="s">
        <v>59</v>
      </c>
      <c r="Q38" s="58" t="s">
        <v>59</v>
      </c>
      <c r="R38" s="38">
        <v>1</v>
      </c>
      <c r="S38" s="49">
        <v>10118.700000000001</v>
      </c>
      <c r="T38" s="26">
        <v>600</v>
      </c>
      <c r="U38" s="27">
        <f t="shared" si="16"/>
        <v>10718.7</v>
      </c>
      <c r="V38" s="40">
        <v>353.44</v>
      </c>
      <c r="W38" s="41">
        <f t="shared" si="17"/>
        <v>1786.45</v>
      </c>
      <c r="X38" s="41">
        <f t="shared" si="18"/>
        <v>17864.5</v>
      </c>
      <c r="Y38" s="28">
        <f t="shared" si="22"/>
        <v>5359.35</v>
      </c>
      <c r="Z38" s="28">
        <f t="shared" si="19"/>
        <v>1875.7725</v>
      </c>
      <c r="AA38" s="28">
        <f t="shared" si="20"/>
        <v>321.56100000000004</v>
      </c>
      <c r="AB38" s="28">
        <v>680.07</v>
      </c>
      <c r="AC38" s="28">
        <f t="shared" si="21"/>
        <v>214.37400000000002</v>
      </c>
      <c r="AD38" s="42">
        <v>599.5</v>
      </c>
      <c r="AE38" s="42">
        <v>387.56</v>
      </c>
      <c r="AF38" s="30">
        <v>0</v>
      </c>
      <c r="AG38" s="43"/>
      <c r="AH38" s="43"/>
      <c r="AI38" s="43"/>
      <c r="AJ38" s="43"/>
      <c r="AK38" s="50">
        <f t="shared" si="23"/>
        <v>206822.03000000003</v>
      </c>
      <c r="AL38" s="32"/>
    </row>
    <row r="39" spans="1:38" s="33" customFormat="1" ht="22.5" customHeight="1" thickBot="1" x14ac:dyDescent="0.3">
      <c r="A39" s="21">
        <f t="shared" si="8"/>
        <v>33</v>
      </c>
      <c r="B39" s="21" t="s">
        <v>39</v>
      </c>
      <c r="C39" s="21" t="s">
        <v>40</v>
      </c>
      <c r="D39" s="21">
        <v>30</v>
      </c>
      <c r="E39" s="159">
        <v>1</v>
      </c>
      <c r="F39" s="163"/>
      <c r="G39" s="53">
        <v>324</v>
      </c>
      <c r="H39" s="22" t="s">
        <v>130</v>
      </c>
      <c r="I39" s="22" t="s">
        <v>131</v>
      </c>
      <c r="J39" s="22" t="s">
        <v>42</v>
      </c>
      <c r="K39" s="34">
        <v>36220</v>
      </c>
      <c r="L39" s="35">
        <v>3</v>
      </c>
      <c r="M39" s="35">
        <v>40</v>
      </c>
      <c r="N39" s="35" t="s">
        <v>43</v>
      </c>
      <c r="O39" s="58" t="s">
        <v>132</v>
      </c>
      <c r="P39" s="46" t="s">
        <v>59</v>
      </c>
      <c r="Q39" s="58" t="s">
        <v>59</v>
      </c>
      <c r="R39" s="38">
        <v>1</v>
      </c>
      <c r="S39" s="49">
        <v>10118.700000000001</v>
      </c>
      <c r="T39" s="26">
        <v>600</v>
      </c>
      <c r="U39" s="27">
        <f t="shared" si="16"/>
        <v>10718.7</v>
      </c>
      <c r="V39" s="40">
        <v>353.44</v>
      </c>
      <c r="W39" s="41">
        <f t="shared" si="17"/>
        <v>1786.45</v>
      </c>
      <c r="X39" s="41">
        <f t="shared" si="18"/>
        <v>17864.5</v>
      </c>
      <c r="Y39" s="28">
        <f t="shared" si="22"/>
        <v>5359.35</v>
      </c>
      <c r="Z39" s="28">
        <f t="shared" si="19"/>
        <v>1875.7725</v>
      </c>
      <c r="AA39" s="28">
        <f t="shared" si="20"/>
        <v>321.56100000000004</v>
      </c>
      <c r="AB39" s="28">
        <v>680.07</v>
      </c>
      <c r="AC39" s="28">
        <f t="shared" si="21"/>
        <v>214.37400000000002</v>
      </c>
      <c r="AD39" s="42">
        <v>591.20000000000005</v>
      </c>
      <c r="AE39" s="42">
        <v>387.56</v>
      </c>
      <c r="AF39" s="30">
        <v>0</v>
      </c>
      <c r="AG39" s="43"/>
      <c r="AH39" s="43"/>
      <c r="AI39" s="43"/>
      <c r="AJ39" s="43"/>
      <c r="AK39" s="50">
        <f t="shared" si="23"/>
        <v>206722.43000000002</v>
      </c>
      <c r="AL39" s="32"/>
    </row>
    <row r="40" spans="1:38" s="33" customFormat="1" ht="22.5" customHeight="1" thickBot="1" x14ac:dyDescent="0.3">
      <c r="A40" s="21">
        <f t="shared" si="8"/>
        <v>34</v>
      </c>
      <c r="B40" s="21" t="s">
        <v>39</v>
      </c>
      <c r="C40" s="21" t="s">
        <v>40</v>
      </c>
      <c r="D40" s="21">
        <v>30</v>
      </c>
      <c r="E40" s="159">
        <v>1</v>
      </c>
      <c r="F40" s="163"/>
      <c r="G40" s="53">
        <v>328</v>
      </c>
      <c r="H40" s="22" t="s">
        <v>133</v>
      </c>
      <c r="I40" s="22" t="s">
        <v>134</v>
      </c>
      <c r="J40" s="22" t="s">
        <v>42</v>
      </c>
      <c r="K40" s="34">
        <v>34623</v>
      </c>
      <c r="L40" s="35">
        <v>1</v>
      </c>
      <c r="M40" s="35">
        <v>40</v>
      </c>
      <c r="N40" s="35" t="s">
        <v>43</v>
      </c>
      <c r="O40" s="58" t="s">
        <v>123</v>
      </c>
      <c r="P40" s="46" t="s">
        <v>59</v>
      </c>
      <c r="Q40" s="58" t="s">
        <v>59</v>
      </c>
      <c r="R40" s="38">
        <v>1</v>
      </c>
      <c r="S40" s="39">
        <v>9442.51</v>
      </c>
      <c r="T40" s="26">
        <v>600</v>
      </c>
      <c r="U40" s="27">
        <f t="shared" si="16"/>
        <v>10042.51</v>
      </c>
      <c r="V40" s="40">
        <v>441.8</v>
      </c>
      <c r="W40" s="41">
        <f t="shared" si="17"/>
        <v>1673.7516666666668</v>
      </c>
      <c r="X40" s="41">
        <f t="shared" si="18"/>
        <v>16737.516666666666</v>
      </c>
      <c r="Y40" s="28">
        <f t="shared" si="22"/>
        <v>5021.2550000000001</v>
      </c>
      <c r="Z40" s="28">
        <f t="shared" si="19"/>
        <v>1757.4392499999999</v>
      </c>
      <c r="AA40" s="28">
        <f t="shared" si="20"/>
        <v>301.27530000000002</v>
      </c>
      <c r="AB40" s="28">
        <v>660.79</v>
      </c>
      <c r="AC40" s="28">
        <f t="shared" si="21"/>
        <v>200.8502</v>
      </c>
      <c r="AD40" s="42">
        <v>571.29999999999995</v>
      </c>
      <c r="AE40" s="42">
        <v>363.24</v>
      </c>
      <c r="AF40" s="30">
        <v>0</v>
      </c>
      <c r="AG40" s="43"/>
      <c r="AH40" s="43"/>
      <c r="AI40" s="43"/>
      <c r="AJ40" s="43"/>
      <c r="AK40" s="50">
        <f t="shared" si="23"/>
        <v>195502.98033333334</v>
      </c>
      <c r="AL40" s="32"/>
    </row>
    <row r="41" spans="1:38" s="33" customFormat="1" ht="22.5" customHeight="1" thickBot="1" x14ac:dyDescent="0.3">
      <c r="A41" s="21">
        <f t="shared" si="8"/>
        <v>35</v>
      </c>
      <c r="B41" s="21" t="s">
        <v>39</v>
      </c>
      <c r="C41" s="21" t="s">
        <v>40</v>
      </c>
      <c r="D41" s="21">
        <v>30</v>
      </c>
      <c r="E41" s="159">
        <v>1</v>
      </c>
      <c r="F41" s="163"/>
      <c r="G41" s="53">
        <v>331</v>
      </c>
      <c r="H41" s="22" t="s">
        <v>135</v>
      </c>
      <c r="I41" s="22" t="s">
        <v>136</v>
      </c>
      <c r="J41" s="22" t="s">
        <v>42</v>
      </c>
      <c r="K41" s="34">
        <v>39828</v>
      </c>
      <c r="L41" s="35">
        <v>1</v>
      </c>
      <c r="M41" s="36">
        <v>40</v>
      </c>
      <c r="N41" s="35" t="s">
        <v>43</v>
      </c>
      <c r="O41" s="58" t="s">
        <v>137</v>
      </c>
      <c r="P41" s="46" t="s">
        <v>59</v>
      </c>
      <c r="Q41" s="58" t="s">
        <v>59</v>
      </c>
      <c r="R41" s="38">
        <v>1</v>
      </c>
      <c r="S41" s="49">
        <v>9488.91</v>
      </c>
      <c r="T41" s="26">
        <v>600</v>
      </c>
      <c r="U41" s="27">
        <f t="shared" si="16"/>
        <v>10088.91</v>
      </c>
      <c r="V41" s="40">
        <v>176.72</v>
      </c>
      <c r="W41" s="41">
        <f t="shared" si="17"/>
        <v>1681.4849999999999</v>
      </c>
      <c r="X41" s="41">
        <f t="shared" si="18"/>
        <v>16814.849999999999</v>
      </c>
      <c r="Y41" s="28">
        <f t="shared" si="22"/>
        <v>5044.4549999999999</v>
      </c>
      <c r="Z41" s="28">
        <f t="shared" si="19"/>
        <v>1765.5592499999998</v>
      </c>
      <c r="AA41" s="28">
        <f t="shared" si="20"/>
        <v>302.66730000000001</v>
      </c>
      <c r="AB41" s="28">
        <v>656.17</v>
      </c>
      <c r="AC41" s="28">
        <f t="shared" si="21"/>
        <v>201.7782</v>
      </c>
      <c r="AD41" s="42">
        <v>565.04999999999995</v>
      </c>
      <c r="AE41" s="42">
        <v>360.67</v>
      </c>
      <c r="AF41" s="30">
        <v>0</v>
      </c>
      <c r="AG41" s="43"/>
      <c r="AH41" s="43"/>
      <c r="AI41" s="43"/>
      <c r="AJ41" s="43"/>
      <c r="AK41" s="50">
        <f t="shared" si="23"/>
        <v>192951.08699999997</v>
      </c>
      <c r="AL41" s="32"/>
    </row>
    <row r="42" spans="1:38" s="33" customFormat="1" ht="22.5" customHeight="1" thickBot="1" x14ac:dyDescent="0.3">
      <c r="A42" s="21">
        <f t="shared" si="8"/>
        <v>36</v>
      </c>
      <c r="B42" s="21" t="s">
        <v>39</v>
      </c>
      <c r="C42" s="21" t="s">
        <v>40</v>
      </c>
      <c r="D42" s="21">
        <v>30</v>
      </c>
      <c r="E42" s="159">
        <v>1</v>
      </c>
      <c r="F42" s="163"/>
      <c r="G42" s="53">
        <v>332</v>
      </c>
      <c r="H42" s="22" t="s">
        <v>138</v>
      </c>
      <c r="I42" s="22" t="s">
        <v>139</v>
      </c>
      <c r="J42" s="22" t="s">
        <v>42</v>
      </c>
      <c r="K42" s="34">
        <v>35125</v>
      </c>
      <c r="L42" s="35">
        <v>2</v>
      </c>
      <c r="M42" s="36">
        <v>40</v>
      </c>
      <c r="N42" s="35" t="s">
        <v>43</v>
      </c>
      <c r="O42" s="58" t="s">
        <v>137</v>
      </c>
      <c r="P42" s="46" t="s">
        <v>59</v>
      </c>
      <c r="Q42" s="58" t="s">
        <v>59</v>
      </c>
      <c r="R42" s="38">
        <v>1</v>
      </c>
      <c r="S42" s="49">
        <v>9488.91</v>
      </c>
      <c r="T42" s="26">
        <v>600</v>
      </c>
      <c r="U42" s="27">
        <f t="shared" si="16"/>
        <v>10088.91</v>
      </c>
      <c r="V42" s="40">
        <v>441.8</v>
      </c>
      <c r="W42" s="41">
        <f t="shared" si="17"/>
        <v>1681.4849999999999</v>
      </c>
      <c r="X42" s="41">
        <f t="shared" si="18"/>
        <v>16814.849999999999</v>
      </c>
      <c r="Y42" s="28">
        <f t="shared" si="22"/>
        <v>5044.4549999999999</v>
      </c>
      <c r="Z42" s="28">
        <f t="shared" si="19"/>
        <v>1765.5592499999998</v>
      </c>
      <c r="AA42" s="28">
        <f t="shared" si="20"/>
        <v>302.66730000000001</v>
      </c>
      <c r="AB42" s="28">
        <v>662.33</v>
      </c>
      <c r="AC42" s="28">
        <f t="shared" si="21"/>
        <v>201.7782</v>
      </c>
      <c r="AD42" s="42">
        <v>576.16999999999996</v>
      </c>
      <c r="AE42" s="42">
        <v>369.77</v>
      </c>
      <c r="AF42" s="30">
        <v>0</v>
      </c>
      <c r="AG42" s="43"/>
      <c r="AH42" s="43"/>
      <c r="AI42" s="43"/>
      <c r="AJ42" s="43"/>
      <c r="AK42" s="50">
        <f t="shared" si="23"/>
        <v>196448.60699999996</v>
      </c>
      <c r="AL42" s="32"/>
    </row>
    <row r="43" spans="1:38" s="33" customFormat="1" ht="22.5" customHeight="1" thickBot="1" x14ac:dyDescent="0.3">
      <c r="A43" s="21">
        <f t="shared" si="8"/>
        <v>37</v>
      </c>
      <c r="B43" s="21" t="s">
        <v>39</v>
      </c>
      <c r="C43" s="21" t="s">
        <v>40</v>
      </c>
      <c r="D43" s="21">
        <v>30</v>
      </c>
      <c r="E43" s="159">
        <v>1</v>
      </c>
      <c r="F43" s="163"/>
      <c r="G43" s="53">
        <v>336</v>
      </c>
      <c r="H43" s="22" t="s">
        <v>140</v>
      </c>
      <c r="I43" s="22" t="s">
        <v>141</v>
      </c>
      <c r="J43" s="22" t="s">
        <v>48</v>
      </c>
      <c r="K43" s="34">
        <v>35431</v>
      </c>
      <c r="L43" s="35">
        <v>1</v>
      </c>
      <c r="M43" s="36">
        <v>40</v>
      </c>
      <c r="N43" s="35" t="s">
        <v>43</v>
      </c>
      <c r="O43" s="58" t="s">
        <v>142</v>
      </c>
      <c r="P43" s="46" t="s">
        <v>59</v>
      </c>
      <c r="Q43" s="58" t="s">
        <v>59</v>
      </c>
      <c r="R43" s="38">
        <v>1</v>
      </c>
      <c r="S43" s="49">
        <v>8973.09</v>
      </c>
      <c r="T43" s="26">
        <v>600</v>
      </c>
      <c r="U43" s="27">
        <f t="shared" si="16"/>
        <v>9573.09</v>
      </c>
      <c r="V43" s="40">
        <v>441.8</v>
      </c>
      <c r="W43" s="41">
        <f t="shared" si="17"/>
        <v>1595.5150000000001</v>
      </c>
      <c r="X43" s="41">
        <f t="shared" si="18"/>
        <v>15955.15</v>
      </c>
      <c r="Y43" s="28">
        <f t="shared" si="22"/>
        <v>4786.5450000000001</v>
      </c>
      <c r="Z43" s="28">
        <f t="shared" si="19"/>
        <v>1675.2907499999999</v>
      </c>
      <c r="AA43" s="28">
        <f t="shared" si="20"/>
        <v>287.1927</v>
      </c>
      <c r="AB43" s="28">
        <v>646</v>
      </c>
      <c r="AC43" s="28">
        <f t="shared" si="21"/>
        <v>191.46180000000001</v>
      </c>
      <c r="AD43" s="42">
        <v>548.88</v>
      </c>
      <c r="AE43" s="42">
        <v>346.98</v>
      </c>
      <c r="AF43" s="30">
        <v>0</v>
      </c>
      <c r="AG43" s="43"/>
      <c r="AH43" s="43"/>
      <c r="AI43" s="43"/>
      <c r="AJ43" s="43"/>
      <c r="AK43" s="50">
        <f t="shared" si="23"/>
        <v>186865.55299999999</v>
      </c>
      <c r="AL43" s="32"/>
    </row>
    <row r="44" spans="1:38" s="33" customFormat="1" ht="22.5" customHeight="1" thickBot="1" x14ac:dyDescent="0.3">
      <c r="A44" s="21">
        <f t="shared" si="8"/>
        <v>38</v>
      </c>
      <c r="B44" s="21" t="s">
        <v>39</v>
      </c>
      <c r="C44" s="21" t="s">
        <v>40</v>
      </c>
      <c r="D44" s="21">
        <v>30</v>
      </c>
      <c r="E44" s="159">
        <v>1</v>
      </c>
      <c r="F44" s="163"/>
      <c r="G44" s="53">
        <v>339</v>
      </c>
      <c r="H44" s="22" t="s">
        <v>143</v>
      </c>
      <c r="I44" s="22" t="s">
        <v>144</v>
      </c>
      <c r="J44" s="22" t="s">
        <v>42</v>
      </c>
      <c r="K44" s="34">
        <v>39828</v>
      </c>
      <c r="L44" s="35">
        <v>1</v>
      </c>
      <c r="M44" s="36">
        <v>40</v>
      </c>
      <c r="N44" s="35" t="s">
        <v>43</v>
      </c>
      <c r="O44" s="58" t="s">
        <v>145</v>
      </c>
      <c r="P44" s="46" t="s">
        <v>59</v>
      </c>
      <c r="Q44" s="58" t="s">
        <v>59</v>
      </c>
      <c r="R44" s="38">
        <v>1</v>
      </c>
      <c r="S44" s="49">
        <v>8973.09</v>
      </c>
      <c r="T44" s="26">
        <v>600</v>
      </c>
      <c r="U44" s="27">
        <f t="shared" si="16"/>
        <v>9573.09</v>
      </c>
      <c r="V44" s="40">
        <v>176.72</v>
      </c>
      <c r="W44" s="41">
        <f t="shared" si="17"/>
        <v>1595.5150000000001</v>
      </c>
      <c r="X44" s="41">
        <f t="shared" si="18"/>
        <v>15955.15</v>
      </c>
      <c r="Y44" s="28">
        <f t="shared" si="22"/>
        <v>4786.5450000000001</v>
      </c>
      <c r="Z44" s="28">
        <f t="shared" si="19"/>
        <v>1675.2907499999999</v>
      </c>
      <c r="AA44" s="28">
        <f t="shared" si="20"/>
        <v>287.1927</v>
      </c>
      <c r="AB44" s="28">
        <v>640.04</v>
      </c>
      <c r="AC44" s="28">
        <f t="shared" si="21"/>
        <v>191.46180000000001</v>
      </c>
      <c r="AD44" s="42">
        <v>548.88</v>
      </c>
      <c r="AE44" s="42">
        <v>346.98</v>
      </c>
      <c r="AF44" s="30">
        <v>0</v>
      </c>
      <c r="AG44" s="43"/>
      <c r="AH44" s="43"/>
      <c r="AI44" s="43"/>
      <c r="AJ44" s="43"/>
      <c r="AK44" s="50">
        <f t="shared" si="23"/>
        <v>183613.07299999997</v>
      </c>
      <c r="AL44" s="32"/>
    </row>
    <row r="45" spans="1:38" s="33" customFormat="1" ht="22.5" customHeight="1" thickBot="1" x14ac:dyDescent="0.3">
      <c r="A45" s="21">
        <f t="shared" si="8"/>
        <v>39</v>
      </c>
      <c r="B45" s="21" t="s">
        <v>39</v>
      </c>
      <c r="C45" s="21" t="s">
        <v>40</v>
      </c>
      <c r="D45" s="21">
        <v>30</v>
      </c>
      <c r="E45" s="159">
        <v>1</v>
      </c>
      <c r="F45" s="163"/>
      <c r="G45" s="53">
        <v>341</v>
      </c>
      <c r="H45" s="22" t="s">
        <v>146</v>
      </c>
      <c r="I45" s="22" t="s">
        <v>147</v>
      </c>
      <c r="J45" s="22" t="s">
        <v>42</v>
      </c>
      <c r="K45" s="34">
        <v>36661</v>
      </c>
      <c r="L45" s="35">
        <v>1</v>
      </c>
      <c r="M45" s="36">
        <v>40</v>
      </c>
      <c r="N45" s="35" t="s">
        <v>43</v>
      </c>
      <c r="O45" s="58" t="s">
        <v>145</v>
      </c>
      <c r="P45" s="46" t="s">
        <v>59</v>
      </c>
      <c r="Q45" s="58" t="s">
        <v>59</v>
      </c>
      <c r="R45" s="38">
        <v>1</v>
      </c>
      <c r="S45" s="39">
        <v>8973.09</v>
      </c>
      <c r="T45" s="26">
        <v>600</v>
      </c>
      <c r="U45" s="27">
        <f t="shared" si="16"/>
        <v>9573.09</v>
      </c>
      <c r="V45" s="40">
        <v>353.44</v>
      </c>
      <c r="W45" s="41">
        <f t="shared" si="17"/>
        <v>1595.5150000000001</v>
      </c>
      <c r="X45" s="41">
        <f t="shared" si="18"/>
        <v>15955.15</v>
      </c>
      <c r="Y45" s="28">
        <f t="shared" si="22"/>
        <v>4786.5450000000001</v>
      </c>
      <c r="Z45" s="28">
        <f t="shared" si="19"/>
        <v>1675.2907499999999</v>
      </c>
      <c r="AA45" s="28">
        <f t="shared" si="20"/>
        <v>287.1927</v>
      </c>
      <c r="AB45" s="28">
        <v>644.01</v>
      </c>
      <c r="AC45" s="28">
        <f t="shared" si="21"/>
        <v>191.46180000000001</v>
      </c>
      <c r="AD45" s="42">
        <v>548.88</v>
      </c>
      <c r="AE45" s="42">
        <v>346.98</v>
      </c>
      <c r="AF45" s="30">
        <v>0</v>
      </c>
      <c r="AG45" s="43"/>
      <c r="AH45" s="43"/>
      <c r="AI45" s="43"/>
      <c r="AJ45" s="43"/>
      <c r="AK45" s="50">
        <f t="shared" si="23"/>
        <v>185781.353</v>
      </c>
      <c r="AL45" s="32"/>
    </row>
    <row r="46" spans="1:38" s="33" customFormat="1" ht="22.5" customHeight="1" thickBot="1" x14ac:dyDescent="0.3">
      <c r="A46" s="21">
        <f t="shared" si="8"/>
        <v>40</v>
      </c>
      <c r="B46" s="21" t="s">
        <v>39</v>
      </c>
      <c r="C46" s="21" t="s">
        <v>40</v>
      </c>
      <c r="D46" s="21">
        <v>30</v>
      </c>
      <c r="E46" s="159">
        <v>1</v>
      </c>
      <c r="F46" s="163"/>
      <c r="G46" s="53">
        <v>342</v>
      </c>
      <c r="H46" s="22" t="s">
        <v>148</v>
      </c>
      <c r="I46" s="22" t="s">
        <v>149</v>
      </c>
      <c r="J46" s="22" t="s">
        <v>42</v>
      </c>
      <c r="K46" s="34">
        <v>36899</v>
      </c>
      <c r="L46" s="35">
        <v>1</v>
      </c>
      <c r="M46" s="36">
        <v>40</v>
      </c>
      <c r="N46" s="35" t="s">
        <v>43</v>
      </c>
      <c r="O46" s="58" t="s">
        <v>145</v>
      </c>
      <c r="P46" s="46" t="s">
        <v>59</v>
      </c>
      <c r="Q46" s="58" t="s">
        <v>59</v>
      </c>
      <c r="R46" s="38">
        <v>1</v>
      </c>
      <c r="S46" s="39">
        <v>8973.09</v>
      </c>
      <c r="T46" s="26">
        <v>600</v>
      </c>
      <c r="U46" s="27">
        <f t="shared" si="16"/>
        <v>9573.09</v>
      </c>
      <c r="V46" s="40">
        <v>353.44</v>
      </c>
      <c r="W46" s="41">
        <f t="shared" si="17"/>
        <v>1595.5150000000001</v>
      </c>
      <c r="X46" s="41">
        <f t="shared" si="18"/>
        <v>15955.15</v>
      </c>
      <c r="Y46" s="28">
        <f t="shared" si="22"/>
        <v>4786.5450000000001</v>
      </c>
      <c r="Z46" s="28">
        <f t="shared" si="19"/>
        <v>1675.2907499999999</v>
      </c>
      <c r="AA46" s="28">
        <f t="shared" si="20"/>
        <v>287.1927</v>
      </c>
      <c r="AB46" s="28">
        <v>644.01</v>
      </c>
      <c r="AC46" s="28">
        <f t="shared" si="21"/>
        <v>191.46180000000001</v>
      </c>
      <c r="AD46" s="42">
        <v>548.88</v>
      </c>
      <c r="AE46" s="42">
        <v>346.98</v>
      </c>
      <c r="AF46" s="30">
        <v>0</v>
      </c>
      <c r="AG46" s="43"/>
      <c r="AH46" s="43"/>
      <c r="AI46" s="43"/>
      <c r="AJ46" s="43"/>
      <c r="AK46" s="50">
        <f t="shared" si="23"/>
        <v>185781.353</v>
      </c>
      <c r="AL46" s="32"/>
    </row>
    <row r="47" spans="1:38" s="33" customFormat="1" ht="22.5" customHeight="1" thickBot="1" x14ac:dyDescent="0.3">
      <c r="A47" s="21">
        <f t="shared" si="8"/>
        <v>41</v>
      </c>
      <c r="B47" s="21" t="s">
        <v>39</v>
      </c>
      <c r="C47" s="21" t="s">
        <v>40</v>
      </c>
      <c r="D47" s="21">
        <v>30</v>
      </c>
      <c r="E47" s="159">
        <v>1</v>
      </c>
      <c r="F47" s="163"/>
      <c r="G47" s="53">
        <v>343</v>
      </c>
      <c r="H47" s="22" t="s">
        <v>150</v>
      </c>
      <c r="I47" s="22" t="s">
        <v>151</v>
      </c>
      <c r="J47" s="22" t="s">
        <v>42</v>
      </c>
      <c r="K47" s="34">
        <v>35639</v>
      </c>
      <c r="L47" s="35">
        <v>1</v>
      </c>
      <c r="M47" s="36">
        <v>40</v>
      </c>
      <c r="N47" s="35" t="s">
        <v>43</v>
      </c>
      <c r="O47" s="58" t="s">
        <v>100</v>
      </c>
      <c r="P47" s="46" t="s">
        <v>59</v>
      </c>
      <c r="Q47" s="58" t="s">
        <v>59</v>
      </c>
      <c r="R47" s="38">
        <v>1</v>
      </c>
      <c r="S47" s="39">
        <v>8973.09</v>
      </c>
      <c r="T47" s="26">
        <v>600</v>
      </c>
      <c r="U47" s="27">
        <f t="shared" si="16"/>
        <v>9573.09</v>
      </c>
      <c r="V47" s="40">
        <v>441.8</v>
      </c>
      <c r="W47" s="41">
        <f t="shared" si="17"/>
        <v>1595.5150000000001</v>
      </c>
      <c r="X47" s="41">
        <f t="shared" si="18"/>
        <v>15955.15</v>
      </c>
      <c r="Y47" s="28">
        <f t="shared" si="22"/>
        <v>4786.5450000000001</v>
      </c>
      <c r="Z47" s="28">
        <f t="shared" si="19"/>
        <v>1675.2907499999999</v>
      </c>
      <c r="AA47" s="28">
        <f t="shared" si="20"/>
        <v>287.1927</v>
      </c>
      <c r="AB47" s="28">
        <v>644.01</v>
      </c>
      <c r="AC47" s="28">
        <f t="shared" si="21"/>
        <v>191.46180000000001</v>
      </c>
      <c r="AD47" s="42">
        <v>548.88</v>
      </c>
      <c r="AE47" s="42">
        <v>346.98</v>
      </c>
      <c r="AF47" s="30">
        <v>0</v>
      </c>
      <c r="AG47" s="43"/>
      <c r="AH47" s="43"/>
      <c r="AI47" s="43"/>
      <c r="AJ47" s="43"/>
      <c r="AK47" s="50">
        <f t="shared" si="23"/>
        <v>186841.67299999998</v>
      </c>
      <c r="AL47" s="32"/>
    </row>
    <row r="48" spans="1:38" s="33" customFormat="1" ht="22.5" customHeight="1" thickBot="1" x14ac:dyDescent="0.3">
      <c r="A48" s="21">
        <f t="shared" si="8"/>
        <v>42</v>
      </c>
      <c r="B48" s="21" t="s">
        <v>39</v>
      </c>
      <c r="C48" s="21" t="s">
        <v>40</v>
      </c>
      <c r="D48" s="21">
        <v>30</v>
      </c>
      <c r="E48" s="159">
        <v>1</v>
      </c>
      <c r="F48" s="163"/>
      <c r="G48" s="53">
        <v>346</v>
      </c>
      <c r="H48" s="22" t="s">
        <v>152</v>
      </c>
      <c r="I48" s="22" t="s">
        <v>153</v>
      </c>
      <c r="J48" s="22" t="s">
        <v>42</v>
      </c>
      <c r="K48" s="34">
        <v>36899</v>
      </c>
      <c r="L48" s="35">
        <v>1</v>
      </c>
      <c r="M48" s="36">
        <v>40</v>
      </c>
      <c r="N48" s="35" t="s">
        <v>43</v>
      </c>
      <c r="O48" s="58" t="s">
        <v>123</v>
      </c>
      <c r="P48" s="46" t="s">
        <v>59</v>
      </c>
      <c r="Q48" s="58" t="s">
        <v>59</v>
      </c>
      <c r="R48" s="38">
        <v>1</v>
      </c>
      <c r="S48" s="39">
        <v>9442.51</v>
      </c>
      <c r="T48" s="26">
        <v>600</v>
      </c>
      <c r="U48" s="27">
        <f t="shared" si="16"/>
        <v>10042.51</v>
      </c>
      <c r="V48" s="40">
        <v>353.44</v>
      </c>
      <c r="W48" s="41">
        <f t="shared" si="17"/>
        <v>1673.7516666666668</v>
      </c>
      <c r="X48" s="41">
        <f t="shared" si="18"/>
        <v>16737.516666666666</v>
      </c>
      <c r="Y48" s="28">
        <f t="shared" si="22"/>
        <v>5021.2550000000001</v>
      </c>
      <c r="Z48" s="28">
        <f t="shared" si="19"/>
        <v>1757.4392499999999</v>
      </c>
      <c r="AA48" s="28">
        <f t="shared" si="20"/>
        <v>301.27530000000002</v>
      </c>
      <c r="AB48" s="28">
        <v>658.77</v>
      </c>
      <c r="AC48" s="28">
        <f t="shared" si="21"/>
        <v>200.8502</v>
      </c>
      <c r="AD48" s="42">
        <v>569.48</v>
      </c>
      <c r="AE48" s="42">
        <v>362.74</v>
      </c>
      <c r="AF48" s="30">
        <v>0</v>
      </c>
      <c r="AG48" s="43"/>
      <c r="AH48" s="43"/>
      <c r="AI48" s="43"/>
      <c r="AJ48" s="43"/>
      <c r="AK48" s="50">
        <f t="shared" si="23"/>
        <v>194390.58033333335</v>
      </c>
      <c r="AL48" s="32"/>
    </row>
    <row r="49" spans="1:38" s="33" customFormat="1" ht="22.5" customHeight="1" thickBot="1" x14ac:dyDescent="0.3">
      <c r="A49" s="21">
        <f t="shared" si="8"/>
        <v>43</v>
      </c>
      <c r="B49" s="21" t="s">
        <v>39</v>
      </c>
      <c r="C49" s="21" t="s">
        <v>40</v>
      </c>
      <c r="D49" s="21">
        <v>30</v>
      </c>
      <c r="E49" s="159">
        <v>1</v>
      </c>
      <c r="F49" s="163"/>
      <c r="G49" s="53">
        <v>347</v>
      </c>
      <c r="H49" s="22" t="s">
        <v>154</v>
      </c>
      <c r="I49" s="22" t="s">
        <v>155</v>
      </c>
      <c r="J49" s="22" t="s">
        <v>42</v>
      </c>
      <c r="K49" s="34">
        <v>37895</v>
      </c>
      <c r="L49" s="35">
        <v>3</v>
      </c>
      <c r="M49" s="36">
        <v>40</v>
      </c>
      <c r="N49" s="35" t="s">
        <v>43</v>
      </c>
      <c r="O49" s="58" t="s">
        <v>116</v>
      </c>
      <c r="P49" s="46" t="s">
        <v>59</v>
      </c>
      <c r="Q49" s="58" t="s">
        <v>59</v>
      </c>
      <c r="R49" s="38">
        <v>1</v>
      </c>
      <c r="S49" s="39">
        <v>10118.700000000001</v>
      </c>
      <c r="T49" s="26">
        <v>600</v>
      </c>
      <c r="U49" s="27">
        <f t="shared" si="16"/>
        <v>10718.7</v>
      </c>
      <c r="V49" s="40">
        <v>353.44</v>
      </c>
      <c r="W49" s="41">
        <f t="shared" si="17"/>
        <v>1786.45</v>
      </c>
      <c r="X49" s="41">
        <f t="shared" si="18"/>
        <v>17864.5</v>
      </c>
      <c r="Y49" s="28">
        <f t="shared" si="22"/>
        <v>5359.35</v>
      </c>
      <c r="Z49" s="28">
        <f t="shared" si="19"/>
        <v>1875.7725</v>
      </c>
      <c r="AA49" s="28">
        <f t="shared" si="20"/>
        <v>321.56100000000004</v>
      </c>
      <c r="AB49" s="28">
        <v>678.08</v>
      </c>
      <c r="AC49" s="28">
        <f t="shared" si="21"/>
        <v>214.37400000000002</v>
      </c>
      <c r="AD49" s="42">
        <v>599.5</v>
      </c>
      <c r="AE49" s="42">
        <v>387.56</v>
      </c>
      <c r="AF49" s="30">
        <v>0</v>
      </c>
      <c r="AG49" s="43"/>
      <c r="AH49" s="43"/>
      <c r="AI49" s="43"/>
      <c r="AJ49" s="43"/>
      <c r="AK49" s="50">
        <f t="shared" si="23"/>
        <v>206798.15000000002</v>
      </c>
      <c r="AL49" s="32"/>
    </row>
    <row r="50" spans="1:38" s="33" customFormat="1" ht="22.5" customHeight="1" thickBot="1" x14ac:dyDescent="0.3">
      <c r="A50" s="21">
        <f t="shared" si="8"/>
        <v>44</v>
      </c>
      <c r="B50" s="21" t="s">
        <v>39</v>
      </c>
      <c r="C50" s="21" t="s">
        <v>40</v>
      </c>
      <c r="D50" s="21">
        <v>30</v>
      </c>
      <c r="E50" s="159">
        <v>1</v>
      </c>
      <c r="F50" s="163"/>
      <c r="G50" s="53">
        <v>350</v>
      </c>
      <c r="H50" s="22" t="s">
        <v>156</v>
      </c>
      <c r="I50" s="22" t="s">
        <v>157</v>
      </c>
      <c r="J50" s="22" t="s">
        <v>42</v>
      </c>
      <c r="K50" s="34">
        <v>36692</v>
      </c>
      <c r="L50" s="35">
        <v>1</v>
      </c>
      <c r="M50" s="36">
        <v>40</v>
      </c>
      <c r="N50" s="35" t="s">
        <v>43</v>
      </c>
      <c r="O50" s="58" t="s">
        <v>145</v>
      </c>
      <c r="P50" s="46" t="s">
        <v>59</v>
      </c>
      <c r="Q50" s="58" t="s">
        <v>59</v>
      </c>
      <c r="R50" s="38">
        <v>1</v>
      </c>
      <c r="S50" s="39">
        <v>8973.09</v>
      </c>
      <c r="T50" s="26">
        <v>600</v>
      </c>
      <c r="U50" s="27">
        <f t="shared" si="16"/>
        <v>9573.09</v>
      </c>
      <c r="V50" s="40">
        <v>353.44</v>
      </c>
      <c r="W50" s="41">
        <f t="shared" si="17"/>
        <v>1595.5150000000001</v>
      </c>
      <c r="X50" s="41">
        <f t="shared" si="18"/>
        <v>15955.15</v>
      </c>
      <c r="Y50" s="28">
        <f t="shared" si="22"/>
        <v>4786.5450000000001</v>
      </c>
      <c r="Z50" s="28">
        <f t="shared" si="19"/>
        <v>1675.2907499999999</v>
      </c>
      <c r="AA50" s="28">
        <f t="shared" si="20"/>
        <v>287.1927</v>
      </c>
      <c r="AB50" s="28">
        <v>644.01</v>
      </c>
      <c r="AC50" s="28">
        <f t="shared" si="21"/>
        <v>191.46180000000001</v>
      </c>
      <c r="AD50" s="42">
        <v>548.88</v>
      </c>
      <c r="AE50" s="42">
        <v>346.98</v>
      </c>
      <c r="AF50" s="30">
        <v>0</v>
      </c>
      <c r="AG50" s="43"/>
      <c r="AH50" s="43"/>
      <c r="AI50" s="43"/>
      <c r="AJ50" s="43"/>
      <c r="AK50" s="50">
        <f t="shared" si="23"/>
        <v>185781.353</v>
      </c>
      <c r="AL50" s="32"/>
    </row>
    <row r="51" spans="1:38" s="33" customFormat="1" ht="22.5" customHeight="1" thickBot="1" x14ac:dyDescent="0.3">
      <c r="A51" s="21">
        <f t="shared" si="8"/>
        <v>45</v>
      </c>
      <c r="B51" s="21" t="s">
        <v>39</v>
      </c>
      <c r="C51" s="21" t="s">
        <v>40</v>
      </c>
      <c r="D51" s="21">
        <v>30</v>
      </c>
      <c r="E51" s="159">
        <v>1</v>
      </c>
      <c r="F51" s="163"/>
      <c r="G51" s="53">
        <v>351</v>
      </c>
      <c r="H51" s="22" t="s">
        <v>158</v>
      </c>
      <c r="I51" s="22" t="s">
        <v>159</v>
      </c>
      <c r="J51" s="22" t="s">
        <v>42</v>
      </c>
      <c r="K51" s="34">
        <v>36902</v>
      </c>
      <c r="L51" s="35">
        <v>1</v>
      </c>
      <c r="M51" s="36">
        <v>40</v>
      </c>
      <c r="N51" s="35" t="s">
        <v>43</v>
      </c>
      <c r="O51" s="58" t="s">
        <v>145</v>
      </c>
      <c r="P51" s="46" t="s">
        <v>59</v>
      </c>
      <c r="Q51" s="58" t="s">
        <v>59</v>
      </c>
      <c r="R51" s="38">
        <v>1</v>
      </c>
      <c r="S51" s="39">
        <v>8973.09</v>
      </c>
      <c r="T51" s="26">
        <v>600</v>
      </c>
      <c r="U51" s="27">
        <f t="shared" si="16"/>
        <v>9573.09</v>
      </c>
      <c r="V51" s="40">
        <v>353.44</v>
      </c>
      <c r="W51" s="41">
        <f t="shared" si="17"/>
        <v>1595.5150000000001</v>
      </c>
      <c r="X51" s="41">
        <f t="shared" si="18"/>
        <v>15955.15</v>
      </c>
      <c r="Y51" s="28">
        <f t="shared" si="22"/>
        <v>4786.5450000000001</v>
      </c>
      <c r="Z51" s="28">
        <f t="shared" si="19"/>
        <v>1675.2907499999999</v>
      </c>
      <c r="AA51" s="28">
        <f t="shared" si="20"/>
        <v>287.1927</v>
      </c>
      <c r="AB51" s="28">
        <v>644.01</v>
      </c>
      <c r="AC51" s="28">
        <f t="shared" si="21"/>
        <v>191.46180000000001</v>
      </c>
      <c r="AD51" s="42">
        <v>548.88</v>
      </c>
      <c r="AE51" s="42">
        <v>346.98</v>
      </c>
      <c r="AF51" s="30">
        <v>0</v>
      </c>
      <c r="AG51" s="43"/>
      <c r="AH51" s="43"/>
      <c r="AI51" s="43"/>
      <c r="AJ51" s="43"/>
      <c r="AK51" s="50">
        <f t="shared" si="23"/>
        <v>185781.353</v>
      </c>
      <c r="AL51" s="32"/>
    </row>
    <row r="52" spans="1:38" s="33" customFormat="1" ht="22.5" customHeight="1" thickBot="1" x14ac:dyDescent="0.3">
      <c r="A52" s="21">
        <f t="shared" si="8"/>
        <v>46</v>
      </c>
      <c r="B52" s="21" t="s">
        <v>39</v>
      </c>
      <c r="C52" s="21" t="s">
        <v>40</v>
      </c>
      <c r="D52" s="21">
        <v>30</v>
      </c>
      <c r="E52" s="159">
        <v>1</v>
      </c>
      <c r="F52" s="163"/>
      <c r="G52" s="53">
        <v>355</v>
      </c>
      <c r="H52" s="95" t="s">
        <v>160</v>
      </c>
      <c r="I52" s="22" t="s">
        <v>161</v>
      </c>
      <c r="J52" s="22" t="s">
        <v>42</v>
      </c>
      <c r="K52" s="34">
        <v>36220</v>
      </c>
      <c r="L52" s="35">
        <v>1</v>
      </c>
      <c r="M52" s="36">
        <v>40</v>
      </c>
      <c r="N52" s="35" t="s">
        <v>43</v>
      </c>
      <c r="O52" s="97" t="s">
        <v>106</v>
      </c>
      <c r="P52" s="46" t="s">
        <v>59</v>
      </c>
      <c r="Q52" s="58" t="s">
        <v>59</v>
      </c>
      <c r="R52" s="38">
        <v>1</v>
      </c>
      <c r="S52" s="100">
        <v>9532.08</v>
      </c>
      <c r="T52" s="26">
        <v>600</v>
      </c>
      <c r="U52" s="27">
        <f t="shared" si="16"/>
        <v>10132.08</v>
      </c>
      <c r="V52" s="40">
        <v>353.44</v>
      </c>
      <c r="W52" s="41">
        <f t="shared" si="17"/>
        <v>1688.6799999999998</v>
      </c>
      <c r="X52" s="41">
        <f t="shared" si="18"/>
        <v>16886.8</v>
      </c>
      <c r="Y52" s="28">
        <f t="shared" si="22"/>
        <v>5066.04</v>
      </c>
      <c r="Z52" s="28">
        <f t="shared" si="19"/>
        <v>1773.1139999999998</v>
      </c>
      <c r="AA52" s="28">
        <f t="shared" si="20"/>
        <v>303.9624</v>
      </c>
      <c r="AB52" s="28">
        <v>661.75</v>
      </c>
      <c r="AC52" s="28">
        <f t="shared" si="21"/>
        <v>202.64160000000001</v>
      </c>
      <c r="AD52" s="42">
        <v>591.12</v>
      </c>
      <c r="AE52" s="42">
        <v>372.58</v>
      </c>
      <c r="AF52" s="30">
        <v>0</v>
      </c>
      <c r="AG52" s="43"/>
      <c r="AH52" s="43"/>
      <c r="AI52" s="43"/>
      <c r="AJ52" s="43"/>
      <c r="AK52" s="50">
        <f t="shared" si="23"/>
        <v>196329.77600000001</v>
      </c>
      <c r="AL52" s="32"/>
    </row>
    <row r="53" spans="1:38" s="33" customFormat="1" ht="22.5" customHeight="1" thickBot="1" x14ac:dyDescent="0.3">
      <c r="A53" s="21">
        <f t="shared" si="8"/>
        <v>47</v>
      </c>
      <c r="B53" s="21" t="s">
        <v>39</v>
      </c>
      <c r="C53" s="21" t="s">
        <v>40</v>
      </c>
      <c r="D53" s="21">
        <v>30</v>
      </c>
      <c r="E53" s="159">
        <v>1</v>
      </c>
      <c r="F53" s="163"/>
      <c r="G53" s="115">
        <v>357</v>
      </c>
      <c r="H53" s="95" t="s">
        <v>162</v>
      </c>
      <c r="I53" s="95" t="s">
        <v>163</v>
      </c>
      <c r="J53" s="95" t="s">
        <v>42</v>
      </c>
      <c r="K53" s="104">
        <v>36327</v>
      </c>
      <c r="L53" s="105">
        <v>1</v>
      </c>
      <c r="M53" s="106">
        <v>40</v>
      </c>
      <c r="N53" s="105" t="s">
        <v>43</v>
      </c>
      <c r="O53" s="97" t="s">
        <v>106</v>
      </c>
      <c r="P53" s="107" t="s">
        <v>59</v>
      </c>
      <c r="Q53" s="97" t="s">
        <v>59</v>
      </c>
      <c r="R53" s="108">
        <v>1</v>
      </c>
      <c r="S53" s="100">
        <v>9532.08</v>
      </c>
      <c r="T53" s="93">
        <v>600</v>
      </c>
      <c r="U53" s="94">
        <f t="shared" si="16"/>
        <v>10132.08</v>
      </c>
      <c r="V53" s="98">
        <v>353.44</v>
      </c>
      <c r="W53" s="109">
        <f t="shared" si="17"/>
        <v>1688.6799999999998</v>
      </c>
      <c r="X53" s="109">
        <f t="shared" si="18"/>
        <v>16886.8</v>
      </c>
      <c r="Y53" s="110">
        <f t="shared" si="22"/>
        <v>5066.04</v>
      </c>
      <c r="Z53" s="110">
        <f t="shared" si="19"/>
        <v>1773.1139999999998</v>
      </c>
      <c r="AA53" s="110">
        <f t="shared" si="20"/>
        <v>303.9624</v>
      </c>
      <c r="AB53" s="110">
        <v>662.03</v>
      </c>
      <c r="AC53" s="110">
        <f t="shared" si="21"/>
        <v>202.64160000000001</v>
      </c>
      <c r="AD53" s="100">
        <v>590.4</v>
      </c>
      <c r="AE53" s="100">
        <v>383.56</v>
      </c>
      <c r="AF53" s="30">
        <v>0</v>
      </c>
      <c r="AG53" s="43"/>
      <c r="AH53" s="43"/>
      <c r="AI53" s="43"/>
      <c r="AJ53" s="43"/>
      <c r="AK53" s="50">
        <f t="shared" si="23"/>
        <v>196456.25599999999</v>
      </c>
      <c r="AL53" s="32"/>
    </row>
    <row r="54" spans="1:38" s="33" customFormat="1" ht="22.5" customHeight="1" thickBot="1" x14ac:dyDescent="0.3">
      <c r="A54" s="21">
        <f t="shared" si="8"/>
        <v>48</v>
      </c>
      <c r="B54" s="21" t="s">
        <v>39</v>
      </c>
      <c r="C54" s="21" t="s">
        <v>40</v>
      </c>
      <c r="D54" s="21">
        <v>30</v>
      </c>
      <c r="E54" s="159">
        <v>1</v>
      </c>
      <c r="F54" s="163"/>
      <c r="G54" s="115">
        <v>359</v>
      </c>
      <c r="H54" s="95" t="s">
        <v>164</v>
      </c>
      <c r="I54" s="95" t="s">
        <v>165</v>
      </c>
      <c r="J54" s="95" t="s">
        <v>48</v>
      </c>
      <c r="K54" s="104">
        <v>38384</v>
      </c>
      <c r="L54" s="105">
        <v>1</v>
      </c>
      <c r="M54" s="105">
        <v>40</v>
      </c>
      <c r="N54" s="105" t="s">
        <v>43</v>
      </c>
      <c r="O54" s="97" t="s">
        <v>145</v>
      </c>
      <c r="P54" s="107" t="s">
        <v>59</v>
      </c>
      <c r="Q54" s="97" t="s">
        <v>59</v>
      </c>
      <c r="R54" s="108">
        <v>1</v>
      </c>
      <c r="S54" s="100">
        <v>8973.09</v>
      </c>
      <c r="T54" s="93">
        <v>600</v>
      </c>
      <c r="U54" s="94">
        <f t="shared" si="16"/>
        <v>9573.09</v>
      </c>
      <c r="V54" s="98">
        <v>265.08</v>
      </c>
      <c r="W54" s="109">
        <f t="shared" si="17"/>
        <v>1595.5150000000001</v>
      </c>
      <c r="X54" s="109">
        <f t="shared" si="18"/>
        <v>15955.15</v>
      </c>
      <c r="Y54" s="110">
        <f t="shared" si="22"/>
        <v>4786.5450000000001</v>
      </c>
      <c r="Z54" s="110">
        <f t="shared" si="19"/>
        <v>1675.2907499999999</v>
      </c>
      <c r="AA54" s="110">
        <f t="shared" si="20"/>
        <v>287.1927</v>
      </c>
      <c r="AB54" s="110">
        <v>644.01</v>
      </c>
      <c r="AC54" s="110">
        <f t="shared" si="21"/>
        <v>191.46180000000001</v>
      </c>
      <c r="AD54" s="100">
        <v>548.88</v>
      </c>
      <c r="AE54" s="100">
        <v>346.98</v>
      </c>
      <c r="AF54" s="30">
        <v>0</v>
      </c>
      <c r="AG54" s="43"/>
      <c r="AH54" s="43"/>
      <c r="AI54" s="43"/>
      <c r="AJ54" s="43"/>
      <c r="AK54" s="50">
        <f t="shared" si="23"/>
        <v>184721.033</v>
      </c>
      <c r="AL54" s="32"/>
    </row>
    <row r="55" spans="1:38" s="33" customFormat="1" ht="22.5" customHeight="1" thickBot="1" x14ac:dyDescent="0.3">
      <c r="A55" s="21">
        <f t="shared" si="8"/>
        <v>49</v>
      </c>
      <c r="B55" s="21" t="s">
        <v>39</v>
      </c>
      <c r="C55" s="21" t="s">
        <v>40</v>
      </c>
      <c r="D55" s="21">
        <v>30</v>
      </c>
      <c r="E55" s="159">
        <v>1</v>
      </c>
      <c r="F55" s="163"/>
      <c r="G55" s="115">
        <v>361</v>
      </c>
      <c r="H55" s="95" t="s">
        <v>166</v>
      </c>
      <c r="I55" s="95" t="s">
        <v>167</v>
      </c>
      <c r="J55" s="95" t="s">
        <v>42</v>
      </c>
      <c r="K55" s="104">
        <v>36220</v>
      </c>
      <c r="L55" s="105">
        <v>1</v>
      </c>
      <c r="M55" s="106">
        <v>40</v>
      </c>
      <c r="N55" s="105" t="s">
        <v>43</v>
      </c>
      <c r="O55" s="97" t="s">
        <v>137</v>
      </c>
      <c r="P55" s="107" t="s">
        <v>59</v>
      </c>
      <c r="Q55" s="97" t="s">
        <v>59</v>
      </c>
      <c r="R55" s="108">
        <v>1</v>
      </c>
      <c r="S55" s="98">
        <v>9488.91</v>
      </c>
      <c r="T55" s="93">
        <v>600</v>
      </c>
      <c r="U55" s="94">
        <f t="shared" si="16"/>
        <v>10088.91</v>
      </c>
      <c r="V55" s="98">
        <v>353.44</v>
      </c>
      <c r="W55" s="109">
        <f t="shared" si="17"/>
        <v>1681.4849999999999</v>
      </c>
      <c r="X55" s="109">
        <f t="shared" si="18"/>
        <v>16814.849999999999</v>
      </c>
      <c r="Y55" s="110">
        <f t="shared" si="22"/>
        <v>5044.4549999999999</v>
      </c>
      <c r="Z55" s="110">
        <f t="shared" si="19"/>
        <v>1765.5592499999998</v>
      </c>
      <c r="AA55" s="110">
        <f t="shared" si="20"/>
        <v>302.66730000000001</v>
      </c>
      <c r="AB55" s="110">
        <v>651.1</v>
      </c>
      <c r="AC55" s="110">
        <f t="shared" si="21"/>
        <v>201.7782</v>
      </c>
      <c r="AD55" s="100">
        <v>576.16999999999996</v>
      </c>
      <c r="AE55" s="100">
        <v>369.77</v>
      </c>
      <c r="AF55" s="30">
        <v>0</v>
      </c>
      <c r="AG55" s="43"/>
      <c r="AH55" s="43"/>
      <c r="AI55" s="43"/>
      <c r="AJ55" s="43"/>
      <c r="AK55" s="50">
        <f t="shared" si="23"/>
        <v>195253.527</v>
      </c>
      <c r="AL55" s="32"/>
    </row>
    <row r="56" spans="1:38" s="33" customFormat="1" ht="22.5" customHeight="1" thickBot="1" x14ac:dyDescent="0.3">
      <c r="A56" s="21">
        <f t="shared" si="8"/>
        <v>50</v>
      </c>
      <c r="B56" s="21" t="s">
        <v>39</v>
      </c>
      <c r="C56" s="21" t="s">
        <v>40</v>
      </c>
      <c r="D56" s="21">
        <v>30</v>
      </c>
      <c r="E56" s="159">
        <v>1</v>
      </c>
      <c r="F56" s="163"/>
      <c r="G56" s="115">
        <v>363</v>
      </c>
      <c r="H56" s="95" t="s">
        <v>168</v>
      </c>
      <c r="I56" s="95" t="s">
        <v>169</v>
      </c>
      <c r="J56" s="95" t="s">
        <v>42</v>
      </c>
      <c r="K56" s="104">
        <v>38384</v>
      </c>
      <c r="L56" s="105">
        <v>1</v>
      </c>
      <c r="M56" s="106">
        <v>40</v>
      </c>
      <c r="N56" s="105" t="s">
        <v>43</v>
      </c>
      <c r="O56" s="97" t="s">
        <v>137</v>
      </c>
      <c r="P56" s="107" t="s">
        <v>59</v>
      </c>
      <c r="Q56" s="97" t="s">
        <v>59</v>
      </c>
      <c r="R56" s="108">
        <v>1</v>
      </c>
      <c r="S56" s="100">
        <v>9488.91</v>
      </c>
      <c r="T56" s="93">
        <v>600</v>
      </c>
      <c r="U56" s="94">
        <f t="shared" si="16"/>
        <v>10088.91</v>
      </c>
      <c r="V56" s="98">
        <v>265.08</v>
      </c>
      <c r="W56" s="109">
        <f t="shared" si="17"/>
        <v>1681.4849999999999</v>
      </c>
      <c r="X56" s="109">
        <f t="shared" si="18"/>
        <v>16814.849999999999</v>
      </c>
      <c r="Y56" s="110">
        <f t="shared" si="22"/>
        <v>5044.4549999999999</v>
      </c>
      <c r="Z56" s="110">
        <f t="shared" si="19"/>
        <v>1765.5592499999998</v>
      </c>
      <c r="AA56" s="110">
        <f t="shared" si="20"/>
        <v>302.66730000000001</v>
      </c>
      <c r="AB56" s="110">
        <v>659.8</v>
      </c>
      <c r="AC56" s="110">
        <f t="shared" si="21"/>
        <v>201.7782</v>
      </c>
      <c r="AD56" s="100">
        <v>548.88</v>
      </c>
      <c r="AE56" s="100">
        <v>346.98</v>
      </c>
      <c r="AF56" s="30">
        <v>0</v>
      </c>
      <c r="AG56" s="43"/>
      <c r="AH56" s="43"/>
      <c r="AI56" s="43"/>
      <c r="AJ56" s="43"/>
      <c r="AK56" s="50">
        <f t="shared" si="23"/>
        <v>193696.64699999994</v>
      </c>
      <c r="AL56" s="32"/>
    </row>
    <row r="57" spans="1:38" s="33" customFormat="1" ht="22.5" customHeight="1" thickBot="1" x14ac:dyDescent="0.3">
      <c r="A57" s="21">
        <f t="shared" si="8"/>
        <v>51</v>
      </c>
      <c r="B57" s="21" t="s">
        <v>39</v>
      </c>
      <c r="C57" s="21" t="s">
        <v>40</v>
      </c>
      <c r="D57" s="21">
        <v>30</v>
      </c>
      <c r="E57" s="159">
        <v>1</v>
      </c>
      <c r="F57" s="163"/>
      <c r="G57" s="115">
        <v>364</v>
      </c>
      <c r="H57" s="95" t="s">
        <v>170</v>
      </c>
      <c r="I57" s="95" t="s">
        <v>171</v>
      </c>
      <c r="J57" s="95" t="s">
        <v>42</v>
      </c>
      <c r="K57" s="104">
        <v>36697</v>
      </c>
      <c r="L57" s="105">
        <v>1</v>
      </c>
      <c r="M57" s="106">
        <v>40</v>
      </c>
      <c r="N57" s="105" t="s">
        <v>43</v>
      </c>
      <c r="O57" s="97" t="s">
        <v>145</v>
      </c>
      <c r="P57" s="107" t="s">
        <v>59</v>
      </c>
      <c r="Q57" s="97" t="s">
        <v>59</v>
      </c>
      <c r="R57" s="108">
        <v>1</v>
      </c>
      <c r="S57" s="100">
        <v>8973.09</v>
      </c>
      <c r="T57" s="93">
        <v>600</v>
      </c>
      <c r="U57" s="94">
        <f t="shared" si="16"/>
        <v>9573.09</v>
      </c>
      <c r="V57" s="98">
        <v>353.44</v>
      </c>
      <c r="W57" s="109">
        <f t="shared" si="17"/>
        <v>1595.5150000000001</v>
      </c>
      <c r="X57" s="109">
        <f t="shared" si="18"/>
        <v>15955.15</v>
      </c>
      <c r="Y57" s="110">
        <f t="shared" si="22"/>
        <v>4786.5450000000001</v>
      </c>
      <c r="Z57" s="110">
        <f t="shared" si="19"/>
        <v>1675.2907499999999</v>
      </c>
      <c r="AA57" s="110">
        <f t="shared" si="20"/>
        <v>287.1927</v>
      </c>
      <c r="AB57" s="110">
        <v>646</v>
      </c>
      <c r="AC57" s="110">
        <f t="shared" si="21"/>
        <v>191.46180000000001</v>
      </c>
      <c r="AD57" s="100">
        <v>548.88</v>
      </c>
      <c r="AE57" s="100">
        <v>346.98</v>
      </c>
      <c r="AF57" s="30">
        <v>0</v>
      </c>
      <c r="AG57" s="43"/>
      <c r="AH57" s="43"/>
      <c r="AI57" s="43"/>
      <c r="AJ57" s="43"/>
      <c r="AK57" s="50">
        <f t="shared" si="23"/>
        <v>185805.23300000001</v>
      </c>
      <c r="AL57" s="32"/>
    </row>
    <row r="58" spans="1:38" s="33" customFormat="1" ht="22.5" customHeight="1" thickBot="1" x14ac:dyDescent="0.3">
      <c r="A58" s="21">
        <f t="shared" si="8"/>
        <v>52</v>
      </c>
      <c r="B58" s="21" t="s">
        <v>39</v>
      </c>
      <c r="C58" s="21" t="s">
        <v>40</v>
      </c>
      <c r="D58" s="21">
        <v>30</v>
      </c>
      <c r="E58" s="159">
        <v>1</v>
      </c>
      <c r="F58" s="163"/>
      <c r="G58" s="115">
        <v>369</v>
      </c>
      <c r="H58" s="95" t="s">
        <v>172</v>
      </c>
      <c r="I58" s="95" t="s">
        <v>173</v>
      </c>
      <c r="J58" s="95" t="s">
        <v>42</v>
      </c>
      <c r="K58" s="104">
        <v>35431</v>
      </c>
      <c r="L58" s="105">
        <v>1</v>
      </c>
      <c r="M58" s="106">
        <v>40</v>
      </c>
      <c r="N58" s="105" t="s">
        <v>43</v>
      </c>
      <c r="O58" s="97" t="s">
        <v>174</v>
      </c>
      <c r="P58" s="107" t="s">
        <v>59</v>
      </c>
      <c r="Q58" s="97" t="s">
        <v>59</v>
      </c>
      <c r="R58" s="108">
        <v>1</v>
      </c>
      <c r="S58" s="100">
        <v>9532.08</v>
      </c>
      <c r="T58" s="93">
        <v>600</v>
      </c>
      <c r="U58" s="94">
        <f t="shared" si="16"/>
        <v>10132.08</v>
      </c>
      <c r="V58" s="98">
        <v>441.8</v>
      </c>
      <c r="W58" s="109">
        <f t="shared" si="17"/>
        <v>1688.6799999999998</v>
      </c>
      <c r="X58" s="109">
        <f t="shared" si="18"/>
        <v>16886.8</v>
      </c>
      <c r="Y58" s="110">
        <f t="shared" si="22"/>
        <v>5066.04</v>
      </c>
      <c r="Z58" s="110">
        <f t="shared" si="19"/>
        <v>1773.1139999999998</v>
      </c>
      <c r="AA58" s="110">
        <f t="shared" si="20"/>
        <v>303.9624</v>
      </c>
      <c r="AB58" s="110">
        <v>659.12</v>
      </c>
      <c r="AC58" s="110">
        <f t="shared" si="21"/>
        <v>202.64160000000001</v>
      </c>
      <c r="AD58" s="100">
        <v>548.88</v>
      </c>
      <c r="AE58" s="100">
        <v>346.98</v>
      </c>
      <c r="AF58" s="30">
        <v>0</v>
      </c>
      <c r="AG58" s="43"/>
      <c r="AH58" s="43"/>
      <c r="AI58" s="43"/>
      <c r="AJ58" s="43"/>
      <c r="AK58" s="50">
        <f t="shared" si="23"/>
        <v>196544.45599999998</v>
      </c>
      <c r="AL58" s="32"/>
    </row>
    <row r="59" spans="1:38" s="33" customFormat="1" ht="22.5" customHeight="1" thickBot="1" x14ac:dyDescent="0.3">
      <c r="A59" s="21">
        <f t="shared" si="8"/>
        <v>53</v>
      </c>
      <c r="B59" s="21" t="s">
        <v>39</v>
      </c>
      <c r="C59" s="21" t="s">
        <v>40</v>
      </c>
      <c r="D59" s="21">
        <v>30</v>
      </c>
      <c r="E59" s="159">
        <v>1</v>
      </c>
      <c r="F59" s="163"/>
      <c r="G59" s="115">
        <v>371</v>
      </c>
      <c r="H59" s="95" t="s">
        <v>175</v>
      </c>
      <c r="I59" s="95" t="s">
        <v>176</v>
      </c>
      <c r="J59" s="95" t="s">
        <v>42</v>
      </c>
      <c r="K59" s="104">
        <v>38384</v>
      </c>
      <c r="L59" s="105">
        <v>1</v>
      </c>
      <c r="M59" s="106">
        <v>40</v>
      </c>
      <c r="N59" s="105" t="s">
        <v>43</v>
      </c>
      <c r="O59" s="97" t="s">
        <v>100</v>
      </c>
      <c r="P59" s="107" t="s">
        <v>59</v>
      </c>
      <c r="Q59" s="97" t="s">
        <v>59</v>
      </c>
      <c r="R59" s="108">
        <v>1</v>
      </c>
      <c r="S59" s="100">
        <v>8973.09</v>
      </c>
      <c r="T59" s="93">
        <v>600</v>
      </c>
      <c r="U59" s="94">
        <f t="shared" si="16"/>
        <v>9573.09</v>
      </c>
      <c r="V59" s="98">
        <v>353.44</v>
      </c>
      <c r="W59" s="109">
        <f t="shared" si="17"/>
        <v>1595.5150000000001</v>
      </c>
      <c r="X59" s="109">
        <f t="shared" si="18"/>
        <v>15955.15</v>
      </c>
      <c r="Y59" s="110">
        <f t="shared" si="22"/>
        <v>4786.5450000000001</v>
      </c>
      <c r="Z59" s="110">
        <f t="shared" si="19"/>
        <v>1675.2907499999999</v>
      </c>
      <c r="AA59" s="110">
        <f t="shared" si="20"/>
        <v>287.1927</v>
      </c>
      <c r="AB59" s="110">
        <v>642.03</v>
      </c>
      <c r="AC59" s="110">
        <f t="shared" si="21"/>
        <v>191.46180000000001</v>
      </c>
      <c r="AD59" s="100">
        <v>548.88</v>
      </c>
      <c r="AE59" s="100">
        <v>346.98</v>
      </c>
      <c r="AF59" s="30">
        <v>0</v>
      </c>
      <c r="AG59" s="43"/>
      <c r="AH59" s="43"/>
      <c r="AI59" s="43"/>
      <c r="AJ59" s="43"/>
      <c r="AK59" s="50">
        <f t="shared" si="23"/>
        <v>185757.59299999999</v>
      </c>
      <c r="AL59" s="32"/>
    </row>
    <row r="60" spans="1:38" s="33" customFormat="1" ht="22.5" customHeight="1" thickBot="1" x14ac:dyDescent="0.3">
      <c r="A60" s="21">
        <f t="shared" si="8"/>
        <v>54</v>
      </c>
      <c r="B60" s="21" t="s">
        <v>39</v>
      </c>
      <c r="C60" s="21" t="s">
        <v>40</v>
      </c>
      <c r="D60" s="21">
        <v>30</v>
      </c>
      <c r="E60" s="159">
        <v>1</v>
      </c>
      <c r="F60" s="163"/>
      <c r="G60" s="115">
        <v>375</v>
      </c>
      <c r="H60" s="95" t="s">
        <v>177</v>
      </c>
      <c r="I60" s="95" t="s">
        <v>178</v>
      </c>
      <c r="J60" s="95" t="s">
        <v>42</v>
      </c>
      <c r="K60" s="104">
        <v>38292</v>
      </c>
      <c r="L60" s="105">
        <v>1</v>
      </c>
      <c r="M60" s="106">
        <v>40</v>
      </c>
      <c r="N60" s="105" t="s">
        <v>43</v>
      </c>
      <c r="O60" s="97" t="s">
        <v>145</v>
      </c>
      <c r="P60" s="107" t="s">
        <v>59</v>
      </c>
      <c r="Q60" s="97" t="s">
        <v>59</v>
      </c>
      <c r="R60" s="108">
        <v>1</v>
      </c>
      <c r="S60" s="100">
        <v>8973.09</v>
      </c>
      <c r="T60" s="93">
        <v>600</v>
      </c>
      <c r="U60" s="94">
        <f t="shared" si="16"/>
        <v>9573.09</v>
      </c>
      <c r="V60" s="98">
        <v>265.08</v>
      </c>
      <c r="W60" s="109">
        <f t="shared" si="17"/>
        <v>1595.5150000000001</v>
      </c>
      <c r="X60" s="109">
        <f t="shared" si="18"/>
        <v>15955.15</v>
      </c>
      <c r="Y60" s="110">
        <f t="shared" si="22"/>
        <v>4786.5450000000001</v>
      </c>
      <c r="Z60" s="110">
        <f t="shared" si="19"/>
        <v>1675.2907499999999</v>
      </c>
      <c r="AA60" s="110">
        <f t="shared" si="20"/>
        <v>287.1927</v>
      </c>
      <c r="AB60" s="110">
        <v>642.03</v>
      </c>
      <c r="AC60" s="110">
        <f t="shared" si="21"/>
        <v>191.46180000000001</v>
      </c>
      <c r="AD60" s="100">
        <v>548.88</v>
      </c>
      <c r="AE60" s="100">
        <v>346.98</v>
      </c>
      <c r="AF60" s="30">
        <v>0</v>
      </c>
      <c r="AG60" s="43"/>
      <c r="AH60" s="43"/>
      <c r="AI60" s="43"/>
      <c r="AJ60" s="43"/>
      <c r="AK60" s="50">
        <f t="shared" si="23"/>
        <v>184697.27299999999</v>
      </c>
      <c r="AL60" s="32"/>
    </row>
    <row r="61" spans="1:38" s="33" customFormat="1" ht="22.5" customHeight="1" thickBot="1" x14ac:dyDescent="0.3">
      <c r="A61" s="21">
        <f t="shared" si="8"/>
        <v>55</v>
      </c>
      <c r="B61" s="21" t="s">
        <v>39</v>
      </c>
      <c r="C61" s="21" t="s">
        <v>40</v>
      </c>
      <c r="D61" s="21">
        <v>30</v>
      </c>
      <c r="E61" s="159">
        <v>1</v>
      </c>
      <c r="F61" s="163"/>
      <c r="G61" s="115">
        <v>378</v>
      </c>
      <c r="H61" s="95" t="s">
        <v>179</v>
      </c>
      <c r="I61" s="95" t="s">
        <v>180</v>
      </c>
      <c r="J61" s="95" t="s">
        <v>42</v>
      </c>
      <c r="K61" s="104">
        <v>38626</v>
      </c>
      <c r="L61" s="105">
        <v>1</v>
      </c>
      <c r="M61" s="105">
        <v>40</v>
      </c>
      <c r="N61" s="105" t="s">
        <v>43</v>
      </c>
      <c r="O61" s="97" t="s">
        <v>123</v>
      </c>
      <c r="P61" s="107" t="s">
        <v>59</v>
      </c>
      <c r="Q61" s="97" t="s">
        <v>59</v>
      </c>
      <c r="R61" s="108">
        <v>1</v>
      </c>
      <c r="S61" s="98">
        <v>9442.51</v>
      </c>
      <c r="T61" s="93">
        <v>600</v>
      </c>
      <c r="U61" s="94">
        <f t="shared" si="16"/>
        <v>10042.51</v>
      </c>
      <c r="V61" s="98">
        <v>265.08</v>
      </c>
      <c r="W61" s="109">
        <f t="shared" si="17"/>
        <v>1673.7516666666668</v>
      </c>
      <c r="X61" s="109">
        <f t="shared" si="18"/>
        <v>16737.516666666666</v>
      </c>
      <c r="Y61" s="110">
        <f t="shared" si="22"/>
        <v>5021.2550000000001</v>
      </c>
      <c r="Z61" s="110">
        <f t="shared" si="19"/>
        <v>1757.4392499999999</v>
      </c>
      <c r="AA61" s="110">
        <f t="shared" si="20"/>
        <v>301.27530000000002</v>
      </c>
      <c r="AB61" s="110">
        <v>656.78</v>
      </c>
      <c r="AC61" s="110">
        <f t="shared" si="21"/>
        <v>200.8502</v>
      </c>
      <c r="AD61" s="100">
        <v>569.48</v>
      </c>
      <c r="AE61" s="100">
        <v>362.74</v>
      </c>
      <c r="AF61" s="30">
        <v>0</v>
      </c>
      <c r="AG61" s="43"/>
      <c r="AH61" s="43"/>
      <c r="AI61" s="43"/>
      <c r="AJ61" s="43"/>
      <c r="AK61" s="50">
        <f t="shared" si="23"/>
        <v>193306.38033333333</v>
      </c>
      <c r="AL61" s="32"/>
    </row>
    <row r="62" spans="1:38" s="33" customFormat="1" ht="22.5" customHeight="1" thickBot="1" x14ac:dyDescent="0.3">
      <c r="A62" s="21">
        <f t="shared" si="8"/>
        <v>56</v>
      </c>
      <c r="B62" s="21" t="s">
        <v>39</v>
      </c>
      <c r="C62" s="21" t="s">
        <v>40</v>
      </c>
      <c r="D62" s="21">
        <v>30</v>
      </c>
      <c r="E62" s="159">
        <v>1</v>
      </c>
      <c r="F62" s="163"/>
      <c r="G62" s="115">
        <v>380</v>
      </c>
      <c r="H62" s="111" t="s">
        <v>181</v>
      </c>
      <c r="I62" s="95" t="s">
        <v>182</v>
      </c>
      <c r="J62" s="95" t="s">
        <v>42</v>
      </c>
      <c r="K62" s="104">
        <v>38292</v>
      </c>
      <c r="L62" s="105">
        <v>5</v>
      </c>
      <c r="M62" s="106">
        <v>40</v>
      </c>
      <c r="N62" s="105" t="s">
        <v>43</v>
      </c>
      <c r="O62" s="97" t="s">
        <v>183</v>
      </c>
      <c r="P62" s="107" t="s">
        <v>59</v>
      </c>
      <c r="Q62" s="97" t="s">
        <v>59</v>
      </c>
      <c r="R62" s="108">
        <v>1</v>
      </c>
      <c r="S62" s="100">
        <v>11650.36</v>
      </c>
      <c r="T62" s="93">
        <v>600</v>
      </c>
      <c r="U62" s="94">
        <f t="shared" si="16"/>
        <v>12250.36</v>
      </c>
      <c r="V62" s="98">
        <v>265.08</v>
      </c>
      <c r="W62" s="109">
        <f t="shared" si="17"/>
        <v>2041.7266666666669</v>
      </c>
      <c r="X62" s="109">
        <f t="shared" si="18"/>
        <v>20417.26666666667</v>
      </c>
      <c r="Y62" s="110">
        <f t="shared" si="22"/>
        <v>6125.18</v>
      </c>
      <c r="Z62" s="110">
        <f t="shared" si="19"/>
        <v>2143.8130000000001</v>
      </c>
      <c r="AA62" s="110">
        <f t="shared" si="20"/>
        <v>367.51080000000002</v>
      </c>
      <c r="AB62" s="110">
        <v>727.61</v>
      </c>
      <c r="AC62" s="110">
        <f t="shared" si="21"/>
        <v>245.00720000000001</v>
      </c>
      <c r="AD62" s="100">
        <v>798.7</v>
      </c>
      <c r="AE62" s="100">
        <v>547.32000000000005</v>
      </c>
      <c r="AF62" s="30">
        <v>0</v>
      </c>
      <c r="AG62" s="43"/>
      <c r="AH62" s="43"/>
      <c r="AI62" s="43"/>
      <c r="AJ62" s="43"/>
      <c r="AK62" s="50">
        <f t="shared" si="23"/>
        <v>236728.98533333334</v>
      </c>
      <c r="AL62" s="32"/>
    </row>
    <row r="63" spans="1:38" s="33" customFormat="1" ht="22.5" customHeight="1" thickBot="1" x14ac:dyDescent="0.3">
      <c r="A63" s="21">
        <f t="shared" si="8"/>
        <v>57</v>
      </c>
      <c r="B63" s="21" t="s">
        <v>39</v>
      </c>
      <c r="C63" s="21" t="s">
        <v>40</v>
      </c>
      <c r="D63" s="21">
        <v>30</v>
      </c>
      <c r="E63" s="159">
        <v>1</v>
      </c>
      <c r="F63" s="163"/>
      <c r="G63" s="115">
        <v>381</v>
      </c>
      <c r="H63" s="95" t="s">
        <v>184</v>
      </c>
      <c r="I63" s="95" t="s">
        <v>185</v>
      </c>
      <c r="J63" s="95" t="s">
        <v>42</v>
      </c>
      <c r="K63" s="104">
        <v>38657</v>
      </c>
      <c r="L63" s="105">
        <v>1</v>
      </c>
      <c r="M63" s="106">
        <v>40</v>
      </c>
      <c r="N63" s="105" t="s">
        <v>43</v>
      </c>
      <c r="O63" s="97" t="s">
        <v>106</v>
      </c>
      <c r="P63" s="107" t="s">
        <v>59</v>
      </c>
      <c r="Q63" s="97" t="s">
        <v>59</v>
      </c>
      <c r="R63" s="108">
        <v>1</v>
      </c>
      <c r="S63" s="100">
        <v>9532.08</v>
      </c>
      <c r="T63" s="93">
        <v>600</v>
      </c>
      <c r="U63" s="94">
        <f t="shared" si="16"/>
        <v>10132.08</v>
      </c>
      <c r="V63" s="98">
        <v>265.08</v>
      </c>
      <c r="W63" s="109">
        <f t="shared" si="17"/>
        <v>1688.6799999999998</v>
      </c>
      <c r="X63" s="109">
        <f t="shared" si="18"/>
        <v>16886.8</v>
      </c>
      <c r="Y63" s="110">
        <f t="shared" si="22"/>
        <v>5066.04</v>
      </c>
      <c r="Z63" s="110">
        <f t="shared" si="19"/>
        <v>1773.1139999999998</v>
      </c>
      <c r="AA63" s="110">
        <f t="shared" si="20"/>
        <v>303.9624</v>
      </c>
      <c r="AB63" s="110">
        <v>659.78</v>
      </c>
      <c r="AC63" s="110">
        <f t="shared" si="21"/>
        <v>202.64160000000001</v>
      </c>
      <c r="AD63" s="100">
        <v>591.12</v>
      </c>
      <c r="AE63" s="100">
        <v>372.58</v>
      </c>
      <c r="AF63" s="30">
        <v>0</v>
      </c>
      <c r="AG63" s="43"/>
      <c r="AH63" s="43"/>
      <c r="AI63" s="43"/>
      <c r="AJ63" s="43"/>
      <c r="AK63" s="50">
        <f t="shared" si="23"/>
        <v>195245.81600000002</v>
      </c>
      <c r="AL63" s="32"/>
    </row>
    <row r="64" spans="1:38" s="33" customFormat="1" ht="22.5" customHeight="1" thickBot="1" x14ac:dyDescent="0.3">
      <c r="A64" s="21">
        <f t="shared" si="8"/>
        <v>58</v>
      </c>
      <c r="B64" s="21" t="s">
        <v>39</v>
      </c>
      <c r="C64" s="21" t="s">
        <v>40</v>
      </c>
      <c r="D64" s="21">
        <v>30</v>
      </c>
      <c r="E64" s="159">
        <v>1</v>
      </c>
      <c r="F64" s="163"/>
      <c r="G64" s="115">
        <v>506</v>
      </c>
      <c r="H64" s="95" t="s">
        <v>186</v>
      </c>
      <c r="I64" s="95" t="s">
        <v>187</v>
      </c>
      <c r="J64" s="95" t="s">
        <v>42</v>
      </c>
      <c r="K64" s="104">
        <v>36220</v>
      </c>
      <c r="L64" s="105">
        <v>1</v>
      </c>
      <c r="M64" s="106">
        <v>40</v>
      </c>
      <c r="N64" s="105" t="s">
        <v>43</v>
      </c>
      <c r="O64" s="97" t="s">
        <v>308</v>
      </c>
      <c r="P64" s="107" t="s">
        <v>59</v>
      </c>
      <c r="Q64" s="97" t="s">
        <v>59</v>
      </c>
      <c r="R64" s="108">
        <v>1</v>
      </c>
      <c r="S64" s="100">
        <v>9532.08</v>
      </c>
      <c r="T64" s="93">
        <v>600</v>
      </c>
      <c r="U64" s="94">
        <f t="shared" ref="U64:U94" si="24">S64+T64</f>
        <v>10132.08</v>
      </c>
      <c r="V64" s="98">
        <v>353.44</v>
      </c>
      <c r="W64" s="109">
        <f t="shared" ref="W64:W94" si="25">+U64/30*5</f>
        <v>1688.6799999999998</v>
      </c>
      <c r="X64" s="109">
        <f t="shared" ref="X64:X94" si="26">+U64/30*50</f>
        <v>16886.8</v>
      </c>
      <c r="Y64" s="110">
        <f t="shared" si="22"/>
        <v>5066.04</v>
      </c>
      <c r="Z64" s="110">
        <f t="shared" ref="Z64:Z94" si="27">SUM(U64)*0.175</f>
        <v>1773.1139999999998</v>
      </c>
      <c r="AA64" s="110">
        <f t="shared" ref="AA64:AA94" si="28">SUM(U64)*0.03</f>
        <v>303.9624</v>
      </c>
      <c r="AB64" s="110">
        <v>662.03</v>
      </c>
      <c r="AC64" s="110">
        <f t="shared" ref="AC64:AC94" si="29">SUM(U64)*0.02</f>
        <v>202.64160000000001</v>
      </c>
      <c r="AD64" s="100">
        <v>590.4</v>
      </c>
      <c r="AE64" s="100">
        <v>383.56</v>
      </c>
      <c r="AF64" s="30">
        <v>0</v>
      </c>
      <c r="AG64" s="43"/>
      <c r="AH64" s="43"/>
      <c r="AI64" s="43"/>
      <c r="AJ64" s="43"/>
      <c r="AK64" s="50">
        <f t="shared" si="23"/>
        <v>196456.25599999999</v>
      </c>
      <c r="AL64" s="32"/>
    </row>
    <row r="65" spans="1:38" s="33" customFormat="1" ht="22.5" customHeight="1" thickBot="1" x14ac:dyDescent="0.3">
      <c r="A65" s="21">
        <f t="shared" si="8"/>
        <v>59</v>
      </c>
      <c r="B65" s="21" t="s">
        <v>39</v>
      </c>
      <c r="C65" s="21" t="s">
        <v>40</v>
      </c>
      <c r="D65" s="21">
        <v>30</v>
      </c>
      <c r="E65" s="159">
        <v>1</v>
      </c>
      <c r="F65" s="163"/>
      <c r="G65" s="115">
        <v>383</v>
      </c>
      <c r="H65" s="95" t="s">
        <v>189</v>
      </c>
      <c r="I65" s="95" t="s">
        <v>190</v>
      </c>
      <c r="J65" s="95" t="s">
        <v>42</v>
      </c>
      <c r="K65" s="104">
        <v>38930</v>
      </c>
      <c r="L65" s="105">
        <v>1</v>
      </c>
      <c r="M65" s="106">
        <v>40</v>
      </c>
      <c r="N65" s="105" t="s">
        <v>43</v>
      </c>
      <c r="O65" s="97" t="s">
        <v>100</v>
      </c>
      <c r="P65" s="107" t="s">
        <v>59</v>
      </c>
      <c r="Q65" s="97" t="s">
        <v>59</v>
      </c>
      <c r="R65" s="108">
        <v>1</v>
      </c>
      <c r="S65" s="100">
        <v>8973.09</v>
      </c>
      <c r="T65" s="93">
        <v>600</v>
      </c>
      <c r="U65" s="94">
        <f t="shared" si="24"/>
        <v>9573.09</v>
      </c>
      <c r="V65" s="98">
        <v>265.08</v>
      </c>
      <c r="W65" s="109">
        <f t="shared" si="25"/>
        <v>1595.5150000000001</v>
      </c>
      <c r="X65" s="109">
        <f t="shared" si="26"/>
        <v>15955.15</v>
      </c>
      <c r="Y65" s="110">
        <f t="shared" ref="Y65:Y95" si="30">SUM(U65/30*15)</f>
        <v>4786.5450000000001</v>
      </c>
      <c r="Z65" s="110">
        <f t="shared" si="27"/>
        <v>1675.2907499999999</v>
      </c>
      <c r="AA65" s="110">
        <f t="shared" si="28"/>
        <v>287.1927</v>
      </c>
      <c r="AB65" s="110">
        <v>642.03</v>
      </c>
      <c r="AC65" s="110">
        <f t="shared" si="29"/>
        <v>191.46180000000001</v>
      </c>
      <c r="AD65" s="100">
        <v>548.88</v>
      </c>
      <c r="AE65" s="100">
        <v>346.98</v>
      </c>
      <c r="AF65" s="30">
        <v>0</v>
      </c>
      <c r="AG65" s="43"/>
      <c r="AH65" s="43"/>
      <c r="AI65" s="43"/>
      <c r="AJ65" s="43"/>
      <c r="AK65" s="50">
        <f t="shared" ref="AK65:AK95" si="31">SUM(U65+V65+Z65+AA65+AB65+AC65+AD65+AE65)*12+W65+X65+AF65+Y65</f>
        <v>184697.27299999999</v>
      </c>
      <c r="AL65" s="32"/>
    </row>
    <row r="66" spans="1:38" s="33" customFormat="1" ht="22.5" customHeight="1" thickBot="1" x14ac:dyDescent="0.3">
      <c r="A66" s="21">
        <f t="shared" si="8"/>
        <v>60</v>
      </c>
      <c r="B66" s="21" t="s">
        <v>39</v>
      </c>
      <c r="C66" s="21" t="s">
        <v>40</v>
      </c>
      <c r="D66" s="21">
        <v>30</v>
      </c>
      <c r="E66" s="159">
        <v>1</v>
      </c>
      <c r="F66" s="163"/>
      <c r="G66" s="115">
        <v>384</v>
      </c>
      <c r="H66" s="95" t="s">
        <v>191</v>
      </c>
      <c r="I66" s="95" t="s">
        <v>192</v>
      </c>
      <c r="J66" s="95" t="s">
        <v>42</v>
      </c>
      <c r="K66" s="104">
        <v>38930</v>
      </c>
      <c r="L66" s="105">
        <v>1</v>
      </c>
      <c r="M66" s="106">
        <v>40</v>
      </c>
      <c r="N66" s="105" t="s">
        <v>43</v>
      </c>
      <c r="O66" s="97" t="s">
        <v>145</v>
      </c>
      <c r="P66" s="107" t="s">
        <v>59</v>
      </c>
      <c r="Q66" s="97" t="s">
        <v>59</v>
      </c>
      <c r="R66" s="108">
        <v>1</v>
      </c>
      <c r="S66" s="100">
        <v>8973.09</v>
      </c>
      <c r="T66" s="93">
        <v>600</v>
      </c>
      <c r="U66" s="94">
        <f t="shared" si="24"/>
        <v>9573.09</v>
      </c>
      <c r="V66" s="98">
        <v>265.08</v>
      </c>
      <c r="W66" s="109">
        <f t="shared" si="25"/>
        <v>1595.5150000000001</v>
      </c>
      <c r="X66" s="109">
        <f t="shared" si="26"/>
        <v>15955.15</v>
      </c>
      <c r="Y66" s="110">
        <f t="shared" si="30"/>
        <v>4786.5450000000001</v>
      </c>
      <c r="Z66" s="110">
        <f t="shared" si="27"/>
        <v>1675.2907499999999</v>
      </c>
      <c r="AA66" s="110">
        <f t="shared" si="28"/>
        <v>287.1927</v>
      </c>
      <c r="AB66" s="110">
        <v>642.03</v>
      </c>
      <c r="AC66" s="110">
        <f t="shared" si="29"/>
        <v>191.46180000000001</v>
      </c>
      <c r="AD66" s="100">
        <v>548.88</v>
      </c>
      <c r="AE66" s="100">
        <v>346.98</v>
      </c>
      <c r="AF66" s="30">
        <v>0</v>
      </c>
      <c r="AG66" s="43"/>
      <c r="AH66" s="43"/>
      <c r="AI66" s="43"/>
      <c r="AJ66" s="43"/>
      <c r="AK66" s="50">
        <f t="shared" si="31"/>
        <v>184697.27299999999</v>
      </c>
      <c r="AL66" s="32"/>
    </row>
    <row r="67" spans="1:38" s="33" customFormat="1" ht="22.5" customHeight="1" thickBot="1" x14ac:dyDescent="0.3">
      <c r="A67" s="21">
        <f t="shared" si="8"/>
        <v>61</v>
      </c>
      <c r="B67" s="21" t="s">
        <v>39</v>
      </c>
      <c r="C67" s="21" t="s">
        <v>40</v>
      </c>
      <c r="D67" s="21">
        <v>30</v>
      </c>
      <c r="E67" s="159">
        <v>1</v>
      </c>
      <c r="F67" s="163"/>
      <c r="G67" s="115">
        <v>386</v>
      </c>
      <c r="H67" s="95" t="s">
        <v>193</v>
      </c>
      <c r="I67" s="95" t="s">
        <v>194</v>
      </c>
      <c r="J67" s="95" t="s">
        <v>42</v>
      </c>
      <c r="K67" s="104">
        <v>38930</v>
      </c>
      <c r="L67" s="105">
        <v>1</v>
      </c>
      <c r="M67" s="106">
        <v>40</v>
      </c>
      <c r="N67" s="105" t="s">
        <v>43</v>
      </c>
      <c r="O67" s="97" t="s">
        <v>145</v>
      </c>
      <c r="P67" s="107" t="s">
        <v>59</v>
      </c>
      <c r="Q67" s="97" t="s">
        <v>59</v>
      </c>
      <c r="R67" s="108">
        <v>1</v>
      </c>
      <c r="S67" s="100">
        <v>8973.09</v>
      </c>
      <c r="T67" s="93">
        <v>600</v>
      </c>
      <c r="U67" s="94">
        <f t="shared" si="24"/>
        <v>9573.09</v>
      </c>
      <c r="V67" s="98">
        <v>265.08</v>
      </c>
      <c r="W67" s="109">
        <f t="shared" si="25"/>
        <v>1595.5150000000001</v>
      </c>
      <c r="X67" s="109">
        <f t="shared" si="26"/>
        <v>15955.15</v>
      </c>
      <c r="Y67" s="110">
        <f t="shared" si="30"/>
        <v>4786.5450000000001</v>
      </c>
      <c r="Z67" s="110">
        <f t="shared" si="27"/>
        <v>1675.2907499999999</v>
      </c>
      <c r="AA67" s="110">
        <f t="shared" si="28"/>
        <v>287.1927</v>
      </c>
      <c r="AB67" s="110">
        <v>642.03</v>
      </c>
      <c r="AC67" s="110">
        <f t="shared" si="29"/>
        <v>191.46180000000001</v>
      </c>
      <c r="AD67" s="100">
        <v>548.88</v>
      </c>
      <c r="AE67" s="100">
        <v>346.98</v>
      </c>
      <c r="AF67" s="30">
        <v>0</v>
      </c>
      <c r="AG67" s="43"/>
      <c r="AH67" s="43"/>
      <c r="AI67" s="43"/>
      <c r="AJ67" s="43"/>
      <c r="AK67" s="50">
        <f t="shared" si="31"/>
        <v>184697.27299999999</v>
      </c>
      <c r="AL67" s="32"/>
    </row>
    <row r="68" spans="1:38" s="33" customFormat="1" ht="22.5" customHeight="1" thickBot="1" x14ac:dyDescent="0.3">
      <c r="A68" s="21">
        <f t="shared" si="8"/>
        <v>62</v>
      </c>
      <c r="B68" s="21" t="s">
        <v>39</v>
      </c>
      <c r="C68" s="21" t="s">
        <v>40</v>
      </c>
      <c r="D68" s="21">
        <v>30</v>
      </c>
      <c r="E68" s="159">
        <v>1</v>
      </c>
      <c r="F68" s="163"/>
      <c r="G68" s="115">
        <v>517</v>
      </c>
      <c r="H68" s="95" t="s">
        <v>195</v>
      </c>
      <c r="I68" s="95" t="s">
        <v>196</v>
      </c>
      <c r="J68" s="95" t="s">
        <v>42</v>
      </c>
      <c r="K68" s="104">
        <v>37149</v>
      </c>
      <c r="L68" s="105">
        <v>1</v>
      </c>
      <c r="M68" s="106">
        <v>40</v>
      </c>
      <c r="N68" s="105" t="s">
        <v>43</v>
      </c>
      <c r="O68" s="97" t="s">
        <v>100</v>
      </c>
      <c r="P68" s="107" t="s">
        <v>59</v>
      </c>
      <c r="Q68" s="97" t="s">
        <v>59</v>
      </c>
      <c r="R68" s="108">
        <v>1</v>
      </c>
      <c r="S68" s="100">
        <v>8973.09</v>
      </c>
      <c r="T68" s="93">
        <v>600</v>
      </c>
      <c r="U68" s="94">
        <f t="shared" si="24"/>
        <v>9573.09</v>
      </c>
      <c r="V68" s="98">
        <v>353.44</v>
      </c>
      <c r="W68" s="109">
        <f t="shared" si="25"/>
        <v>1595.5150000000001</v>
      </c>
      <c r="X68" s="109">
        <f t="shared" si="26"/>
        <v>15955.15</v>
      </c>
      <c r="Y68" s="110">
        <f t="shared" si="30"/>
        <v>4786.5450000000001</v>
      </c>
      <c r="Z68" s="110">
        <f t="shared" si="27"/>
        <v>1675.2907499999999</v>
      </c>
      <c r="AA68" s="110">
        <f t="shared" si="28"/>
        <v>287.1927</v>
      </c>
      <c r="AB68" s="110">
        <v>644.01</v>
      </c>
      <c r="AC68" s="110">
        <f t="shared" si="29"/>
        <v>191.46180000000001</v>
      </c>
      <c r="AD68" s="100">
        <v>548.88</v>
      </c>
      <c r="AE68" s="100">
        <v>346.98</v>
      </c>
      <c r="AF68" s="30">
        <v>0</v>
      </c>
      <c r="AG68" s="43"/>
      <c r="AH68" s="43"/>
      <c r="AI68" s="43"/>
      <c r="AJ68" s="43"/>
      <c r="AK68" s="50">
        <f t="shared" si="31"/>
        <v>185781.353</v>
      </c>
      <c r="AL68" s="32"/>
    </row>
    <row r="69" spans="1:38" s="33" customFormat="1" ht="22.5" customHeight="1" thickBot="1" x14ac:dyDescent="0.3">
      <c r="A69" s="21">
        <f t="shared" si="8"/>
        <v>63</v>
      </c>
      <c r="B69" s="21" t="s">
        <v>39</v>
      </c>
      <c r="C69" s="21" t="s">
        <v>40</v>
      </c>
      <c r="D69" s="21">
        <v>30</v>
      </c>
      <c r="E69" s="159">
        <v>1</v>
      </c>
      <c r="F69" s="163"/>
      <c r="G69" s="115">
        <v>387</v>
      </c>
      <c r="H69" s="95" t="s">
        <v>197</v>
      </c>
      <c r="I69" s="95" t="s">
        <v>198</v>
      </c>
      <c r="J69" s="95" t="s">
        <v>42</v>
      </c>
      <c r="K69" s="104">
        <v>39114</v>
      </c>
      <c r="L69" s="105">
        <v>1</v>
      </c>
      <c r="M69" s="106">
        <v>40</v>
      </c>
      <c r="N69" s="105" t="s">
        <v>43</v>
      </c>
      <c r="O69" s="97" t="s">
        <v>309</v>
      </c>
      <c r="P69" s="107" t="s">
        <v>59</v>
      </c>
      <c r="Q69" s="97" t="s">
        <v>59</v>
      </c>
      <c r="R69" s="108">
        <v>1</v>
      </c>
      <c r="S69" s="100">
        <v>9488.91</v>
      </c>
      <c r="T69" s="93">
        <v>600</v>
      </c>
      <c r="U69" s="94">
        <f t="shared" si="24"/>
        <v>10088.91</v>
      </c>
      <c r="V69" s="98">
        <v>265.08</v>
      </c>
      <c r="W69" s="109">
        <f t="shared" si="25"/>
        <v>1681.4849999999999</v>
      </c>
      <c r="X69" s="109">
        <f t="shared" si="26"/>
        <v>16814.849999999999</v>
      </c>
      <c r="Y69" s="110">
        <f t="shared" si="30"/>
        <v>5044.4549999999999</v>
      </c>
      <c r="Z69" s="110">
        <f t="shared" si="27"/>
        <v>1765.5592499999998</v>
      </c>
      <c r="AA69" s="110">
        <f t="shared" si="28"/>
        <v>302.66730000000001</v>
      </c>
      <c r="AB69" s="110">
        <v>657.81</v>
      </c>
      <c r="AC69" s="110">
        <f t="shared" si="29"/>
        <v>201.7782</v>
      </c>
      <c r="AD69" s="100">
        <v>548.88</v>
      </c>
      <c r="AE69" s="100">
        <v>346.98</v>
      </c>
      <c r="AF69" s="30">
        <v>0</v>
      </c>
      <c r="AG69" s="43"/>
      <c r="AH69" s="43"/>
      <c r="AI69" s="43"/>
      <c r="AJ69" s="43"/>
      <c r="AK69" s="50">
        <f t="shared" si="31"/>
        <v>193672.76699999996</v>
      </c>
      <c r="AL69" s="32"/>
    </row>
    <row r="70" spans="1:38" s="33" customFormat="1" ht="22.5" customHeight="1" thickBot="1" x14ac:dyDescent="0.3">
      <c r="A70" s="21">
        <f t="shared" si="8"/>
        <v>64</v>
      </c>
      <c r="B70" s="21" t="s">
        <v>39</v>
      </c>
      <c r="C70" s="21" t="s">
        <v>40</v>
      </c>
      <c r="D70" s="21">
        <v>30</v>
      </c>
      <c r="E70" s="159">
        <v>1</v>
      </c>
      <c r="F70" s="163"/>
      <c r="G70" s="115">
        <v>388</v>
      </c>
      <c r="H70" s="95" t="s">
        <v>199</v>
      </c>
      <c r="I70" s="95" t="s">
        <v>200</v>
      </c>
      <c r="J70" s="95" t="s">
        <v>42</v>
      </c>
      <c r="K70" s="104">
        <v>39114</v>
      </c>
      <c r="L70" s="105">
        <v>1</v>
      </c>
      <c r="M70" s="106">
        <v>40</v>
      </c>
      <c r="N70" s="105" t="s">
        <v>43</v>
      </c>
      <c r="O70" s="97" t="s">
        <v>201</v>
      </c>
      <c r="P70" s="107" t="s">
        <v>59</v>
      </c>
      <c r="Q70" s="97" t="s">
        <v>59</v>
      </c>
      <c r="R70" s="108">
        <v>1</v>
      </c>
      <c r="S70" s="100">
        <v>9258.6299999999992</v>
      </c>
      <c r="T70" s="93">
        <v>600</v>
      </c>
      <c r="U70" s="94">
        <f t="shared" si="24"/>
        <v>9858.6299999999992</v>
      </c>
      <c r="V70" s="98">
        <v>265.08</v>
      </c>
      <c r="W70" s="109">
        <f t="shared" si="25"/>
        <v>1643.105</v>
      </c>
      <c r="X70" s="109">
        <f t="shared" si="26"/>
        <v>16431.05</v>
      </c>
      <c r="Y70" s="110">
        <f t="shared" si="30"/>
        <v>4929.3149999999996</v>
      </c>
      <c r="Z70" s="110">
        <f t="shared" si="27"/>
        <v>1725.2602499999998</v>
      </c>
      <c r="AA70" s="110">
        <f t="shared" si="28"/>
        <v>295.75889999999998</v>
      </c>
      <c r="AB70" s="110">
        <v>651.1</v>
      </c>
      <c r="AC70" s="110">
        <f t="shared" si="29"/>
        <v>197.17259999999999</v>
      </c>
      <c r="AD70" s="100">
        <v>565.04999999999995</v>
      </c>
      <c r="AE70" s="100">
        <v>360.67</v>
      </c>
      <c r="AF70" s="30">
        <v>0</v>
      </c>
      <c r="AG70" s="43"/>
      <c r="AH70" s="43"/>
      <c r="AI70" s="43"/>
      <c r="AJ70" s="43"/>
      <c r="AK70" s="50">
        <f t="shared" si="31"/>
        <v>190028.13099999999</v>
      </c>
      <c r="AL70" s="32"/>
    </row>
    <row r="71" spans="1:38" s="33" customFormat="1" ht="22.5" customHeight="1" thickBot="1" x14ac:dyDescent="0.3">
      <c r="A71" s="21">
        <f t="shared" si="8"/>
        <v>65</v>
      </c>
      <c r="B71" s="21" t="s">
        <v>39</v>
      </c>
      <c r="C71" s="21" t="s">
        <v>40</v>
      </c>
      <c r="D71" s="21">
        <v>30</v>
      </c>
      <c r="E71" s="159">
        <v>1</v>
      </c>
      <c r="F71" s="163"/>
      <c r="G71" s="115">
        <v>398</v>
      </c>
      <c r="H71" s="95" t="s">
        <v>302</v>
      </c>
      <c r="I71" s="95" t="s">
        <v>202</v>
      </c>
      <c r="J71" s="95" t="s">
        <v>42</v>
      </c>
      <c r="K71" s="104">
        <v>40148</v>
      </c>
      <c r="L71" s="105">
        <v>1</v>
      </c>
      <c r="M71" s="106">
        <v>40</v>
      </c>
      <c r="N71" s="105" t="s">
        <v>43</v>
      </c>
      <c r="O71" s="97" t="s">
        <v>201</v>
      </c>
      <c r="P71" s="107" t="s">
        <v>59</v>
      </c>
      <c r="Q71" s="97" t="s">
        <v>59</v>
      </c>
      <c r="R71" s="108">
        <v>1</v>
      </c>
      <c r="S71" s="100">
        <v>9258.6299999999992</v>
      </c>
      <c r="T71" s="93">
        <v>600</v>
      </c>
      <c r="U71" s="94">
        <f t="shared" si="24"/>
        <v>9858.6299999999992</v>
      </c>
      <c r="V71" s="98">
        <v>0</v>
      </c>
      <c r="W71" s="109">
        <f t="shared" si="25"/>
        <v>1643.105</v>
      </c>
      <c r="X71" s="109">
        <f t="shared" si="26"/>
        <v>16431.05</v>
      </c>
      <c r="Y71" s="110">
        <f t="shared" si="30"/>
        <v>4929.3149999999996</v>
      </c>
      <c r="Z71" s="110">
        <f t="shared" si="27"/>
        <v>1725.2602499999998</v>
      </c>
      <c r="AA71" s="110">
        <f t="shared" si="28"/>
        <v>295.75889999999998</v>
      </c>
      <c r="AB71" s="110">
        <v>600</v>
      </c>
      <c r="AC71" s="110">
        <f t="shared" si="29"/>
        <v>197.17259999999999</v>
      </c>
      <c r="AD71" s="100">
        <v>576.17999999999995</v>
      </c>
      <c r="AE71" s="100">
        <v>369.78</v>
      </c>
      <c r="AF71" s="30">
        <v>0</v>
      </c>
      <c r="AG71" s="43"/>
      <c r="AH71" s="43"/>
      <c r="AI71" s="43"/>
      <c r="AJ71" s="43"/>
      <c r="AK71" s="50">
        <f t="shared" si="31"/>
        <v>186476.851</v>
      </c>
      <c r="AL71" s="32"/>
    </row>
    <row r="72" spans="1:38" s="33" customFormat="1" ht="22.5" customHeight="1" thickBot="1" x14ac:dyDescent="0.3">
      <c r="A72" s="21">
        <f t="shared" si="8"/>
        <v>66</v>
      </c>
      <c r="B72" s="21" t="s">
        <v>39</v>
      </c>
      <c r="C72" s="21" t="s">
        <v>40</v>
      </c>
      <c r="D72" s="21">
        <v>30</v>
      </c>
      <c r="E72" s="159">
        <v>1</v>
      </c>
      <c r="F72" s="163"/>
      <c r="G72" s="115">
        <v>391</v>
      </c>
      <c r="H72" s="112" t="s">
        <v>203</v>
      </c>
      <c r="I72" s="112" t="s">
        <v>204</v>
      </c>
      <c r="J72" s="112" t="s">
        <v>42</v>
      </c>
      <c r="K72" s="104">
        <v>40148</v>
      </c>
      <c r="L72" s="105">
        <v>1</v>
      </c>
      <c r="M72" s="106">
        <v>40</v>
      </c>
      <c r="N72" s="105" t="s">
        <v>43</v>
      </c>
      <c r="O72" s="97" t="s">
        <v>145</v>
      </c>
      <c r="P72" s="107" t="s">
        <v>59</v>
      </c>
      <c r="Q72" s="97" t="s">
        <v>59</v>
      </c>
      <c r="R72" s="108">
        <v>1</v>
      </c>
      <c r="S72" s="100">
        <v>8973.09</v>
      </c>
      <c r="T72" s="93">
        <v>600</v>
      </c>
      <c r="U72" s="94">
        <f t="shared" si="24"/>
        <v>9573.09</v>
      </c>
      <c r="V72" s="98">
        <v>176.72</v>
      </c>
      <c r="W72" s="109">
        <f t="shared" si="25"/>
        <v>1595.5150000000001</v>
      </c>
      <c r="X72" s="109">
        <f t="shared" si="26"/>
        <v>15955.15</v>
      </c>
      <c r="Y72" s="110">
        <f t="shared" si="30"/>
        <v>4786.5450000000001</v>
      </c>
      <c r="Z72" s="110">
        <f t="shared" si="27"/>
        <v>1675.2907499999999</v>
      </c>
      <c r="AA72" s="110">
        <f t="shared" si="28"/>
        <v>287.1927</v>
      </c>
      <c r="AB72" s="110">
        <v>640.04</v>
      </c>
      <c r="AC72" s="110">
        <f t="shared" si="29"/>
        <v>191.46180000000001</v>
      </c>
      <c r="AD72" s="100">
        <v>548.88</v>
      </c>
      <c r="AE72" s="100">
        <v>346.98</v>
      </c>
      <c r="AF72" s="30">
        <v>0</v>
      </c>
      <c r="AG72" s="43"/>
      <c r="AH72" s="43"/>
      <c r="AI72" s="43"/>
      <c r="AJ72" s="43"/>
      <c r="AK72" s="131">
        <f t="shared" si="31"/>
        <v>183613.07299999997</v>
      </c>
      <c r="AL72" s="32"/>
    </row>
    <row r="73" spans="1:38" s="33" customFormat="1" ht="22.5" customHeight="1" thickBot="1" x14ac:dyDescent="0.3">
      <c r="A73" s="21">
        <f t="shared" ref="A73:A106" si="32">A72+1</f>
        <v>67</v>
      </c>
      <c r="B73" s="21" t="s">
        <v>39</v>
      </c>
      <c r="C73" s="21" t="s">
        <v>40</v>
      </c>
      <c r="D73" s="21">
        <v>30</v>
      </c>
      <c r="E73" s="159">
        <v>1</v>
      </c>
      <c r="F73" s="163"/>
      <c r="G73" s="115">
        <v>392</v>
      </c>
      <c r="H73" s="96" t="s">
        <v>205</v>
      </c>
      <c r="I73" s="96" t="s">
        <v>206</v>
      </c>
      <c r="J73" s="96" t="s">
        <v>42</v>
      </c>
      <c r="K73" s="104">
        <v>40148</v>
      </c>
      <c r="L73" s="106">
        <v>1</v>
      </c>
      <c r="M73" s="106">
        <v>40</v>
      </c>
      <c r="N73" s="106" t="s">
        <v>43</v>
      </c>
      <c r="O73" s="97" t="s">
        <v>145</v>
      </c>
      <c r="P73" s="107" t="s">
        <v>59</v>
      </c>
      <c r="Q73" s="97" t="s">
        <v>59</v>
      </c>
      <c r="R73" s="113">
        <v>1</v>
      </c>
      <c r="S73" s="114">
        <v>8973.09</v>
      </c>
      <c r="T73" s="93">
        <v>600</v>
      </c>
      <c r="U73" s="94">
        <f t="shared" si="24"/>
        <v>9573.09</v>
      </c>
      <c r="V73" s="99">
        <v>176.72</v>
      </c>
      <c r="W73" s="110">
        <f t="shared" si="25"/>
        <v>1595.5150000000001</v>
      </c>
      <c r="X73" s="110">
        <f t="shared" si="26"/>
        <v>15955.15</v>
      </c>
      <c r="Y73" s="110">
        <f t="shared" si="30"/>
        <v>4786.5450000000001</v>
      </c>
      <c r="Z73" s="110">
        <f t="shared" si="27"/>
        <v>1675.2907499999999</v>
      </c>
      <c r="AA73" s="110">
        <f t="shared" si="28"/>
        <v>287.1927</v>
      </c>
      <c r="AB73" s="110">
        <v>640.04</v>
      </c>
      <c r="AC73" s="110">
        <f t="shared" si="29"/>
        <v>191.46180000000001</v>
      </c>
      <c r="AD73" s="100">
        <v>548.88</v>
      </c>
      <c r="AE73" s="100">
        <v>346.98</v>
      </c>
      <c r="AF73" s="30">
        <v>0</v>
      </c>
      <c r="AG73" s="56"/>
      <c r="AH73" s="56"/>
      <c r="AI73" s="56"/>
      <c r="AJ73" s="56"/>
      <c r="AK73" s="132">
        <f t="shared" si="31"/>
        <v>183613.07299999997</v>
      </c>
      <c r="AL73" s="32"/>
    </row>
    <row r="74" spans="1:38" s="33" customFormat="1" ht="22.5" customHeight="1" thickBot="1" x14ac:dyDescent="0.3">
      <c r="A74" s="21">
        <f t="shared" si="32"/>
        <v>68</v>
      </c>
      <c r="B74" s="21" t="s">
        <v>39</v>
      </c>
      <c r="C74" s="21" t="s">
        <v>40</v>
      </c>
      <c r="D74" s="21">
        <v>30</v>
      </c>
      <c r="E74" s="159">
        <v>1</v>
      </c>
      <c r="F74" s="163"/>
      <c r="G74" s="115">
        <v>768</v>
      </c>
      <c r="H74" s="95" t="s">
        <v>303</v>
      </c>
      <c r="I74" s="95" t="s">
        <v>207</v>
      </c>
      <c r="J74" s="95" t="s">
        <v>42</v>
      </c>
      <c r="K74" s="104">
        <v>42036</v>
      </c>
      <c r="L74" s="105">
        <v>1</v>
      </c>
      <c r="M74" s="106">
        <v>40</v>
      </c>
      <c r="N74" s="105" t="s">
        <v>43</v>
      </c>
      <c r="O74" s="97" t="s">
        <v>145</v>
      </c>
      <c r="P74" s="107" t="s">
        <v>59</v>
      </c>
      <c r="Q74" s="97" t="s">
        <v>59</v>
      </c>
      <c r="R74" s="108">
        <v>1</v>
      </c>
      <c r="S74" s="100">
        <v>8973.09</v>
      </c>
      <c r="T74" s="93">
        <v>600</v>
      </c>
      <c r="U74" s="94">
        <f t="shared" si="24"/>
        <v>9573.09</v>
      </c>
      <c r="V74" s="98">
        <v>0</v>
      </c>
      <c r="W74" s="109">
        <f t="shared" si="25"/>
        <v>1595.5150000000001</v>
      </c>
      <c r="X74" s="109">
        <f t="shared" si="26"/>
        <v>15955.15</v>
      </c>
      <c r="Y74" s="110">
        <f t="shared" si="30"/>
        <v>4786.5450000000001</v>
      </c>
      <c r="Z74" s="110">
        <f t="shared" si="27"/>
        <v>1675.2907499999999</v>
      </c>
      <c r="AA74" s="110">
        <f t="shared" si="28"/>
        <v>287.1927</v>
      </c>
      <c r="AB74" s="110">
        <v>636.09</v>
      </c>
      <c r="AC74" s="110">
        <f t="shared" si="29"/>
        <v>191.46180000000001</v>
      </c>
      <c r="AD74" s="100">
        <v>548.88</v>
      </c>
      <c r="AE74" s="100">
        <v>346.98</v>
      </c>
      <c r="AF74" s="30">
        <v>0</v>
      </c>
      <c r="AG74" s="43"/>
      <c r="AH74" s="43"/>
      <c r="AI74" s="43"/>
      <c r="AJ74" s="43"/>
      <c r="AK74" s="50">
        <f t="shared" si="31"/>
        <v>181445.033</v>
      </c>
      <c r="AL74" s="32"/>
    </row>
    <row r="75" spans="1:38" s="33" customFormat="1" ht="22.5" customHeight="1" thickBot="1" x14ac:dyDescent="0.3">
      <c r="A75" s="21">
        <f t="shared" si="32"/>
        <v>69</v>
      </c>
      <c r="B75" s="21" t="s">
        <v>39</v>
      </c>
      <c r="C75" s="21" t="s">
        <v>40</v>
      </c>
      <c r="D75" s="21">
        <v>30</v>
      </c>
      <c r="E75" s="159">
        <v>1</v>
      </c>
      <c r="F75" s="163"/>
      <c r="G75" s="115">
        <v>770</v>
      </c>
      <c r="H75" s="95" t="s">
        <v>208</v>
      </c>
      <c r="I75" s="95" t="s">
        <v>209</v>
      </c>
      <c r="J75" s="95" t="s">
        <v>42</v>
      </c>
      <c r="K75" s="104">
        <v>41898</v>
      </c>
      <c r="L75" s="105">
        <v>1</v>
      </c>
      <c r="M75" s="106">
        <v>40</v>
      </c>
      <c r="N75" s="105" t="s">
        <v>43</v>
      </c>
      <c r="O75" s="97" t="s">
        <v>100</v>
      </c>
      <c r="P75" s="107" t="s">
        <v>59</v>
      </c>
      <c r="Q75" s="97" t="s">
        <v>59</v>
      </c>
      <c r="R75" s="108">
        <v>1</v>
      </c>
      <c r="S75" s="100">
        <v>8973.09</v>
      </c>
      <c r="T75" s="93">
        <v>600</v>
      </c>
      <c r="U75" s="94">
        <f t="shared" si="24"/>
        <v>9573.09</v>
      </c>
      <c r="V75" s="98">
        <v>0</v>
      </c>
      <c r="W75" s="109">
        <f t="shared" si="25"/>
        <v>1595.5150000000001</v>
      </c>
      <c r="X75" s="109">
        <f t="shared" si="26"/>
        <v>15955.15</v>
      </c>
      <c r="Y75" s="110">
        <f t="shared" si="30"/>
        <v>4786.5450000000001</v>
      </c>
      <c r="Z75" s="110">
        <f t="shared" si="27"/>
        <v>1675.2907499999999</v>
      </c>
      <c r="AA75" s="110">
        <f t="shared" si="28"/>
        <v>287.1927</v>
      </c>
      <c r="AB75" s="110">
        <v>636.09</v>
      </c>
      <c r="AC75" s="110">
        <f t="shared" si="29"/>
        <v>191.46180000000001</v>
      </c>
      <c r="AD75" s="100">
        <v>548.88</v>
      </c>
      <c r="AE75" s="100">
        <v>346.98</v>
      </c>
      <c r="AF75" s="30">
        <v>0</v>
      </c>
      <c r="AG75" s="43"/>
      <c r="AH75" s="43"/>
      <c r="AI75" s="43"/>
      <c r="AJ75" s="43"/>
      <c r="AK75" s="50">
        <f t="shared" si="31"/>
        <v>181445.033</v>
      </c>
      <c r="AL75" s="32"/>
    </row>
    <row r="76" spans="1:38" s="79" customFormat="1" ht="23.25" thickBot="1" x14ac:dyDescent="0.3">
      <c r="A76" s="21">
        <f t="shared" si="32"/>
        <v>70</v>
      </c>
      <c r="B76" s="21" t="s">
        <v>39</v>
      </c>
      <c r="C76" s="21" t="s">
        <v>40</v>
      </c>
      <c r="D76" s="21">
        <v>30</v>
      </c>
      <c r="E76" s="159">
        <v>1</v>
      </c>
      <c r="F76" s="162"/>
      <c r="G76" s="115">
        <v>337</v>
      </c>
      <c r="H76" s="95" t="s">
        <v>88</v>
      </c>
      <c r="I76" s="95" t="s">
        <v>89</v>
      </c>
      <c r="J76" s="95" t="s">
        <v>48</v>
      </c>
      <c r="K76" s="104">
        <v>34675</v>
      </c>
      <c r="L76" s="105">
        <v>1</v>
      </c>
      <c r="M76" s="106">
        <v>40</v>
      </c>
      <c r="N76" s="105" t="s">
        <v>43</v>
      </c>
      <c r="O76" s="97" t="s">
        <v>142</v>
      </c>
      <c r="P76" s="107" t="s">
        <v>55</v>
      </c>
      <c r="Q76" s="97" t="s">
        <v>59</v>
      </c>
      <c r="R76" s="108">
        <v>1</v>
      </c>
      <c r="S76" s="98">
        <v>8973.09</v>
      </c>
      <c r="T76" s="93">
        <v>600</v>
      </c>
      <c r="U76" s="94">
        <f>S76+T76</f>
        <v>9573.09</v>
      </c>
      <c r="V76" s="98">
        <v>441.8</v>
      </c>
      <c r="W76" s="109">
        <f>+U76/30*5</f>
        <v>1595.5150000000001</v>
      </c>
      <c r="X76" s="109">
        <f>+U76/30*50</f>
        <v>15955.15</v>
      </c>
      <c r="Y76" s="110">
        <f>SUM(U76/30*15)</f>
        <v>4786.5450000000001</v>
      </c>
      <c r="Z76" s="110">
        <f>SUM(U76)*0.175</f>
        <v>1675.2907499999999</v>
      </c>
      <c r="AA76" s="110">
        <f>SUM(U76)*0.03</f>
        <v>287.1927</v>
      </c>
      <c r="AB76" s="110">
        <v>646</v>
      </c>
      <c r="AC76" s="110">
        <f>SUM(U76)*0.02</f>
        <v>191.46180000000001</v>
      </c>
      <c r="AD76" s="100">
        <v>548.88</v>
      </c>
      <c r="AE76" s="100">
        <v>346.98</v>
      </c>
      <c r="AF76" s="30">
        <v>0</v>
      </c>
      <c r="AG76" s="43"/>
      <c r="AH76" s="43"/>
      <c r="AI76" s="43"/>
      <c r="AJ76" s="43"/>
      <c r="AK76" s="50">
        <f>SUM(U76+V76+Z76+AA76+AB76+AC76+AD76+AE76)*12+W76+X76+AF76+Y76</f>
        <v>186865.55299999999</v>
      </c>
      <c r="AL76" s="78"/>
    </row>
    <row r="77" spans="1:38" s="79" customFormat="1" ht="23.25" thickBot="1" x14ac:dyDescent="0.3">
      <c r="A77" s="21">
        <f t="shared" si="32"/>
        <v>71</v>
      </c>
      <c r="B77" s="21" t="s">
        <v>39</v>
      </c>
      <c r="C77" s="21" t="s">
        <v>40</v>
      </c>
      <c r="D77" s="21">
        <v>30</v>
      </c>
      <c r="E77" s="159">
        <v>1</v>
      </c>
      <c r="F77" s="162"/>
      <c r="G77" s="115">
        <v>221</v>
      </c>
      <c r="H77" s="95" t="s">
        <v>82</v>
      </c>
      <c r="I77" s="95" t="s">
        <v>83</v>
      </c>
      <c r="J77" s="95" t="s">
        <v>48</v>
      </c>
      <c r="K77" s="104">
        <v>37548</v>
      </c>
      <c r="L77" s="105">
        <v>1</v>
      </c>
      <c r="M77" s="106">
        <v>40</v>
      </c>
      <c r="N77" s="105" t="s">
        <v>43</v>
      </c>
      <c r="O77" s="97" t="s">
        <v>142</v>
      </c>
      <c r="P77" s="107" t="s">
        <v>55</v>
      </c>
      <c r="Q77" s="97" t="s">
        <v>59</v>
      </c>
      <c r="R77" s="108">
        <v>1</v>
      </c>
      <c r="S77" s="98">
        <v>8973.09</v>
      </c>
      <c r="T77" s="93">
        <v>600</v>
      </c>
      <c r="U77" s="94">
        <f>S77+T77</f>
        <v>9573.09</v>
      </c>
      <c r="V77" s="98">
        <v>353.44</v>
      </c>
      <c r="W77" s="109">
        <f>+U77/30*5</f>
        <v>1595.5150000000001</v>
      </c>
      <c r="X77" s="109">
        <f>+U77/30*50</f>
        <v>15955.15</v>
      </c>
      <c r="Y77" s="110">
        <f>SUM(U77/30*15)</f>
        <v>4786.5450000000001</v>
      </c>
      <c r="Z77" s="110">
        <f>SUM(U77)*0.175</f>
        <v>1675.2907499999999</v>
      </c>
      <c r="AA77" s="110">
        <f>SUM(U77)*0.03</f>
        <v>287.1927</v>
      </c>
      <c r="AB77" s="110">
        <v>642.03</v>
      </c>
      <c r="AC77" s="110">
        <f>SUM(U77)*0.02</f>
        <v>191.46180000000001</v>
      </c>
      <c r="AD77" s="100">
        <v>548.86</v>
      </c>
      <c r="AE77" s="100">
        <v>346.98</v>
      </c>
      <c r="AF77" s="30">
        <v>0</v>
      </c>
      <c r="AG77" s="43"/>
      <c r="AH77" s="43"/>
      <c r="AI77" s="43"/>
      <c r="AJ77" s="43"/>
      <c r="AK77" s="50">
        <f>SUM(U77+V77+Z77+AA77+AB77+AC77+AD77+AE77)*12+W77+X77+AF77+Y77</f>
        <v>185757.35300000003</v>
      </c>
      <c r="AL77" s="78"/>
    </row>
    <row r="78" spans="1:38" s="79" customFormat="1" ht="23.25" thickBot="1" x14ac:dyDescent="0.3">
      <c r="A78" s="21">
        <f t="shared" si="32"/>
        <v>72</v>
      </c>
      <c r="B78" s="21" t="s">
        <v>39</v>
      </c>
      <c r="C78" s="21" t="s">
        <v>40</v>
      </c>
      <c r="D78" s="21">
        <v>30</v>
      </c>
      <c r="E78" s="159">
        <v>1</v>
      </c>
      <c r="F78" s="162"/>
      <c r="G78" s="115">
        <v>389</v>
      </c>
      <c r="H78" s="95" t="s">
        <v>92</v>
      </c>
      <c r="I78" s="95" t="s">
        <v>93</v>
      </c>
      <c r="J78" s="95" t="s">
        <v>48</v>
      </c>
      <c r="K78" s="104">
        <v>39417</v>
      </c>
      <c r="L78" s="105">
        <v>1</v>
      </c>
      <c r="M78" s="106">
        <v>40</v>
      </c>
      <c r="N78" s="105" t="s">
        <v>43</v>
      </c>
      <c r="O78" s="97" t="s">
        <v>142</v>
      </c>
      <c r="P78" s="107" t="s">
        <v>59</v>
      </c>
      <c r="Q78" s="97" t="s">
        <v>59</v>
      </c>
      <c r="R78" s="108">
        <v>1</v>
      </c>
      <c r="S78" s="98">
        <v>8973.09</v>
      </c>
      <c r="T78" s="93">
        <v>600</v>
      </c>
      <c r="U78" s="94">
        <f t="shared" si="24"/>
        <v>9573.09</v>
      </c>
      <c r="V78" s="98">
        <v>265.08</v>
      </c>
      <c r="W78" s="109">
        <f t="shared" si="25"/>
        <v>1595.5150000000001</v>
      </c>
      <c r="X78" s="109">
        <f t="shared" si="26"/>
        <v>15955.15</v>
      </c>
      <c r="Y78" s="110">
        <f t="shared" si="30"/>
        <v>4786.5450000000001</v>
      </c>
      <c r="Z78" s="110">
        <f t="shared" si="27"/>
        <v>1675.2907499999999</v>
      </c>
      <c r="AA78" s="110">
        <f t="shared" si="28"/>
        <v>287.1927</v>
      </c>
      <c r="AB78" s="110">
        <v>640.04</v>
      </c>
      <c r="AC78" s="110">
        <f t="shared" si="29"/>
        <v>191.46180000000001</v>
      </c>
      <c r="AD78" s="100">
        <v>548.88</v>
      </c>
      <c r="AE78" s="100">
        <v>346.98</v>
      </c>
      <c r="AF78" s="30">
        <v>0</v>
      </c>
      <c r="AG78" s="43"/>
      <c r="AH78" s="43"/>
      <c r="AI78" s="43"/>
      <c r="AJ78" s="43"/>
      <c r="AK78" s="50">
        <f t="shared" si="31"/>
        <v>184673.39299999998</v>
      </c>
      <c r="AL78" s="78"/>
    </row>
    <row r="79" spans="1:38" s="79" customFormat="1" ht="23.25" thickBot="1" x14ac:dyDescent="0.3">
      <c r="A79" s="21">
        <f t="shared" si="32"/>
        <v>73</v>
      </c>
      <c r="B79" s="21" t="s">
        <v>39</v>
      </c>
      <c r="C79" s="21" t="s">
        <v>40</v>
      </c>
      <c r="D79" s="21">
        <v>30</v>
      </c>
      <c r="E79" s="159">
        <v>1</v>
      </c>
      <c r="F79" s="162"/>
      <c r="G79" s="115">
        <v>771</v>
      </c>
      <c r="H79" s="95" t="s">
        <v>94</v>
      </c>
      <c r="I79" s="95" t="s">
        <v>95</v>
      </c>
      <c r="J79" s="95" t="s">
        <v>48</v>
      </c>
      <c r="K79" s="104">
        <v>42005</v>
      </c>
      <c r="L79" s="105">
        <v>1</v>
      </c>
      <c r="M79" s="106">
        <v>30</v>
      </c>
      <c r="N79" s="105" t="s">
        <v>43</v>
      </c>
      <c r="O79" s="97" t="s">
        <v>142</v>
      </c>
      <c r="P79" s="107" t="s">
        <v>59</v>
      </c>
      <c r="Q79" s="97" t="s">
        <v>59</v>
      </c>
      <c r="R79" s="108">
        <v>1</v>
      </c>
      <c r="S79" s="98">
        <v>7354.8</v>
      </c>
      <c r="T79" s="93">
        <v>600</v>
      </c>
      <c r="U79" s="94">
        <f t="shared" si="24"/>
        <v>7954.8</v>
      </c>
      <c r="V79" s="98">
        <v>0</v>
      </c>
      <c r="W79" s="109">
        <f t="shared" si="25"/>
        <v>1325.8000000000002</v>
      </c>
      <c r="X79" s="109">
        <f t="shared" si="26"/>
        <v>13258.000000000002</v>
      </c>
      <c r="Y79" s="110">
        <f t="shared" si="30"/>
        <v>3977.4000000000005</v>
      </c>
      <c r="Z79" s="110">
        <f t="shared" si="27"/>
        <v>1392.09</v>
      </c>
      <c r="AA79" s="110">
        <f t="shared" si="28"/>
        <v>238.64400000000001</v>
      </c>
      <c r="AB79" s="110">
        <v>586.59</v>
      </c>
      <c r="AC79" s="110">
        <f t="shared" si="29"/>
        <v>159.096</v>
      </c>
      <c r="AD79" s="100">
        <v>531.38</v>
      </c>
      <c r="AE79" s="100">
        <v>339.48</v>
      </c>
      <c r="AF79" s="30">
        <v>0</v>
      </c>
      <c r="AG79" s="43"/>
      <c r="AH79" s="43"/>
      <c r="AI79" s="43"/>
      <c r="AJ79" s="43"/>
      <c r="AK79" s="50">
        <f t="shared" si="31"/>
        <v>152986.15999999995</v>
      </c>
      <c r="AL79" s="78"/>
    </row>
    <row r="80" spans="1:38" s="33" customFormat="1" ht="22.5" customHeight="1" thickBot="1" x14ac:dyDescent="0.3">
      <c r="A80" s="21">
        <f t="shared" si="32"/>
        <v>74</v>
      </c>
      <c r="B80" s="21" t="s">
        <v>39</v>
      </c>
      <c r="C80" s="21" t="s">
        <v>40</v>
      </c>
      <c r="D80" s="21">
        <v>30</v>
      </c>
      <c r="E80" s="159">
        <v>1</v>
      </c>
      <c r="F80" s="163"/>
      <c r="G80" s="115">
        <v>395</v>
      </c>
      <c r="H80" s="95" t="s">
        <v>210</v>
      </c>
      <c r="I80" s="95" t="s">
        <v>211</v>
      </c>
      <c r="J80" s="95" t="s">
        <v>48</v>
      </c>
      <c r="K80" s="104">
        <v>40969</v>
      </c>
      <c r="L80" s="105">
        <v>1</v>
      </c>
      <c r="M80" s="106">
        <v>40</v>
      </c>
      <c r="N80" s="105" t="s">
        <v>43</v>
      </c>
      <c r="O80" s="97" t="s">
        <v>142</v>
      </c>
      <c r="P80" s="107" t="s">
        <v>59</v>
      </c>
      <c r="Q80" s="97" t="s">
        <v>59</v>
      </c>
      <c r="R80" s="108">
        <v>1</v>
      </c>
      <c r="S80" s="100">
        <v>8973.09</v>
      </c>
      <c r="T80" s="93">
        <v>600</v>
      </c>
      <c r="U80" s="94">
        <f t="shared" si="24"/>
        <v>9573.09</v>
      </c>
      <c r="V80" s="98">
        <v>176.72</v>
      </c>
      <c r="W80" s="109">
        <f t="shared" si="25"/>
        <v>1595.5150000000001</v>
      </c>
      <c r="X80" s="109">
        <f t="shared" si="26"/>
        <v>15955.15</v>
      </c>
      <c r="Y80" s="110">
        <f t="shared" si="30"/>
        <v>4786.5450000000001</v>
      </c>
      <c r="Z80" s="110">
        <f t="shared" si="27"/>
        <v>1675.2907499999999</v>
      </c>
      <c r="AA80" s="110">
        <f t="shared" si="28"/>
        <v>287.1927</v>
      </c>
      <c r="AB80" s="110">
        <v>636.09</v>
      </c>
      <c r="AC80" s="110">
        <f t="shared" si="29"/>
        <v>191.46180000000001</v>
      </c>
      <c r="AD80" s="100">
        <v>548.88</v>
      </c>
      <c r="AE80" s="100">
        <v>346.98</v>
      </c>
      <c r="AF80" s="30">
        <v>0</v>
      </c>
      <c r="AG80" s="43"/>
      <c r="AH80" s="43"/>
      <c r="AI80" s="43"/>
      <c r="AJ80" s="43"/>
      <c r="AK80" s="50">
        <f t="shared" si="31"/>
        <v>183565.67299999998</v>
      </c>
      <c r="AL80" s="32"/>
    </row>
    <row r="81" spans="1:38" s="33" customFormat="1" ht="22.5" customHeight="1" thickBot="1" x14ac:dyDescent="0.3">
      <c r="A81" s="21">
        <f t="shared" si="32"/>
        <v>75</v>
      </c>
      <c r="B81" s="21" t="s">
        <v>39</v>
      </c>
      <c r="C81" s="21" t="s">
        <v>40</v>
      </c>
      <c r="D81" s="21">
        <v>30</v>
      </c>
      <c r="E81" s="159">
        <v>1</v>
      </c>
      <c r="F81" s="163"/>
      <c r="G81" s="115">
        <v>396</v>
      </c>
      <c r="H81" s="95" t="s">
        <v>212</v>
      </c>
      <c r="I81" s="95" t="s">
        <v>213</v>
      </c>
      <c r="J81" s="95" t="s">
        <v>42</v>
      </c>
      <c r="K81" s="104">
        <v>41548</v>
      </c>
      <c r="L81" s="105">
        <v>1</v>
      </c>
      <c r="M81" s="106">
        <v>40</v>
      </c>
      <c r="N81" s="105" t="s">
        <v>43</v>
      </c>
      <c r="O81" s="97" t="s">
        <v>145</v>
      </c>
      <c r="P81" s="107" t="s">
        <v>59</v>
      </c>
      <c r="Q81" s="97" t="s">
        <v>59</v>
      </c>
      <c r="R81" s="108">
        <v>1</v>
      </c>
      <c r="S81" s="100">
        <v>8973.09</v>
      </c>
      <c r="T81" s="93">
        <v>600</v>
      </c>
      <c r="U81" s="94">
        <f t="shared" si="24"/>
        <v>9573.09</v>
      </c>
      <c r="V81" s="98">
        <v>0</v>
      </c>
      <c r="W81" s="109">
        <f t="shared" si="25"/>
        <v>1595.5150000000001</v>
      </c>
      <c r="X81" s="109">
        <f t="shared" si="26"/>
        <v>15955.15</v>
      </c>
      <c r="Y81" s="110">
        <f t="shared" si="30"/>
        <v>4786.5450000000001</v>
      </c>
      <c r="Z81" s="110">
        <f t="shared" si="27"/>
        <v>1675.2907499999999</v>
      </c>
      <c r="AA81" s="110">
        <f t="shared" si="28"/>
        <v>287.1927</v>
      </c>
      <c r="AB81" s="110">
        <v>636.09</v>
      </c>
      <c r="AC81" s="110">
        <f t="shared" si="29"/>
        <v>191.46180000000001</v>
      </c>
      <c r="AD81" s="100">
        <v>548.88</v>
      </c>
      <c r="AE81" s="100">
        <v>346.98</v>
      </c>
      <c r="AF81" s="30">
        <v>0</v>
      </c>
      <c r="AG81" s="43"/>
      <c r="AH81" s="43"/>
      <c r="AI81" s="43"/>
      <c r="AJ81" s="43"/>
      <c r="AK81" s="50">
        <f t="shared" si="31"/>
        <v>181445.033</v>
      </c>
      <c r="AL81" s="32"/>
    </row>
    <row r="82" spans="1:38" s="33" customFormat="1" ht="22.5" customHeight="1" thickBot="1" x14ac:dyDescent="0.3">
      <c r="A82" s="21">
        <f t="shared" si="32"/>
        <v>76</v>
      </c>
      <c r="B82" s="21" t="s">
        <v>39</v>
      </c>
      <c r="C82" s="21" t="s">
        <v>40</v>
      </c>
      <c r="D82" s="21">
        <v>30</v>
      </c>
      <c r="E82" s="159">
        <v>1</v>
      </c>
      <c r="F82" s="163"/>
      <c r="G82" s="115">
        <v>503</v>
      </c>
      <c r="H82" s="95" t="s">
        <v>214</v>
      </c>
      <c r="I82" s="95" t="s">
        <v>215</v>
      </c>
      <c r="J82" s="95" t="s">
        <v>48</v>
      </c>
      <c r="K82" s="104">
        <v>36438</v>
      </c>
      <c r="L82" s="105">
        <v>1</v>
      </c>
      <c r="M82" s="106">
        <v>40</v>
      </c>
      <c r="N82" s="105" t="s">
        <v>43</v>
      </c>
      <c r="O82" s="97" t="s">
        <v>67</v>
      </c>
      <c r="P82" s="107" t="s">
        <v>188</v>
      </c>
      <c r="Q82" s="97" t="s">
        <v>47</v>
      </c>
      <c r="R82" s="108">
        <v>1</v>
      </c>
      <c r="S82" s="100">
        <v>8973.09</v>
      </c>
      <c r="T82" s="93">
        <v>600</v>
      </c>
      <c r="U82" s="94">
        <f t="shared" si="24"/>
        <v>9573.09</v>
      </c>
      <c r="V82" s="98">
        <v>353.44</v>
      </c>
      <c r="W82" s="109">
        <f t="shared" si="25"/>
        <v>1595.5150000000001</v>
      </c>
      <c r="X82" s="109">
        <f t="shared" si="26"/>
        <v>15955.15</v>
      </c>
      <c r="Y82" s="110">
        <f t="shared" si="30"/>
        <v>4786.5450000000001</v>
      </c>
      <c r="Z82" s="110">
        <f t="shared" si="27"/>
        <v>1675.2907499999999</v>
      </c>
      <c r="AA82" s="110">
        <f t="shared" si="28"/>
        <v>287.1927</v>
      </c>
      <c r="AB82" s="110">
        <v>644.01</v>
      </c>
      <c r="AC82" s="110">
        <f t="shared" si="29"/>
        <v>191.46180000000001</v>
      </c>
      <c r="AD82" s="100">
        <v>548.86</v>
      </c>
      <c r="AE82" s="100">
        <v>346.98</v>
      </c>
      <c r="AF82" s="30">
        <v>0</v>
      </c>
      <c r="AG82" s="43"/>
      <c r="AH82" s="43"/>
      <c r="AI82" s="43"/>
      <c r="AJ82" s="43"/>
      <c r="AK82" s="50">
        <f t="shared" si="31"/>
        <v>185781.11300000001</v>
      </c>
      <c r="AL82" s="32"/>
    </row>
    <row r="83" spans="1:38" s="33" customFormat="1" ht="22.5" customHeight="1" thickBot="1" x14ac:dyDescent="0.3">
      <c r="A83" s="21">
        <f t="shared" si="32"/>
        <v>77</v>
      </c>
      <c r="B83" s="21" t="s">
        <v>39</v>
      </c>
      <c r="C83" s="21" t="s">
        <v>40</v>
      </c>
      <c r="D83" s="21">
        <v>30</v>
      </c>
      <c r="E83" s="159">
        <v>1</v>
      </c>
      <c r="F83" s="163"/>
      <c r="G83" s="115">
        <v>504</v>
      </c>
      <c r="H83" s="95" t="s">
        <v>216</v>
      </c>
      <c r="I83" s="95" t="s">
        <v>217</v>
      </c>
      <c r="J83" s="95" t="s">
        <v>48</v>
      </c>
      <c r="K83" s="104">
        <v>35916</v>
      </c>
      <c r="L83" s="105">
        <v>1</v>
      </c>
      <c r="M83" s="106">
        <v>40</v>
      </c>
      <c r="N83" s="105" t="s">
        <v>43</v>
      </c>
      <c r="O83" s="97" t="s">
        <v>67</v>
      </c>
      <c r="P83" s="107" t="s">
        <v>188</v>
      </c>
      <c r="Q83" s="97" t="s">
        <v>47</v>
      </c>
      <c r="R83" s="108">
        <v>1</v>
      </c>
      <c r="S83" s="100">
        <v>8973.09</v>
      </c>
      <c r="T83" s="93">
        <v>600</v>
      </c>
      <c r="U83" s="94">
        <f t="shared" si="24"/>
        <v>9573.09</v>
      </c>
      <c r="V83" s="98">
        <v>441.8</v>
      </c>
      <c r="W83" s="109">
        <f t="shared" si="25"/>
        <v>1595.5150000000001</v>
      </c>
      <c r="X83" s="109">
        <f t="shared" si="26"/>
        <v>15955.15</v>
      </c>
      <c r="Y83" s="110">
        <f t="shared" si="30"/>
        <v>4786.5450000000001</v>
      </c>
      <c r="Z83" s="110">
        <f t="shared" si="27"/>
        <v>1675.2907499999999</v>
      </c>
      <c r="AA83" s="110">
        <f t="shared" si="28"/>
        <v>287.1927</v>
      </c>
      <c r="AB83" s="110">
        <v>644.01</v>
      </c>
      <c r="AC83" s="110">
        <f t="shared" si="29"/>
        <v>191.46180000000001</v>
      </c>
      <c r="AD83" s="100">
        <v>548.86</v>
      </c>
      <c r="AE83" s="100">
        <v>346.98</v>
      </c>
      <c r="AF83" s="30">
        <v>0</v>
      </c>
      <c r="AG83" s="43"/>
      <c r="AH83" s="43"/>
      <c r="AI83" s="43"/>
      <c r="AJ83" s="43"/>
      <c r="AK83" s="50">
        <f t="shared" si="31"/>
        <v>186841.43300000002</v>
      </c>
      <c r="AL83" s="32"/>
    </row>
    <row r="84" spans="1:38" s="120" customFormat="1" ht="22.5" customHeight="1" thickBot="1" x14ac:dyDescent="0.3">
      <c r="A84" s="21">
        <f t="shared" si="32"/>
        <v>78</v>
      </c>
      <c r="B84" s="21" t="s">
        <v>39</v>
      </c>
      <c r="C84" s="21" t="s">
        <v>40</v>
      </c>
      <c r="D84" s="21">
        <v>30</v>
      </c>
      <c r="E84" s="159">
        <v>1</v>
      </c>
      <c r="F84" s="163"/>
      <c r="G84" s="115">
        <v>230</v>
      </c>
      <c r="H84" s="95" t="s">
        <v>218</v>
      </c>
      <c r="I84" s="95" t="s">
        <v>219</v>
      </c>
      <c r="J84" s="95" t="s">
        <v>48</v>
      </c>
      <c r="K84" s="104">
        <v>38262</v>
      </c>
      <c r="L84" s="105">
        <v>1</v>
      </c>
      <c r="M84" s="106">
        <v>30</v>
      </c>
      <c r="N84" s="105" t="s">
        <v>43</v>
      </c>
      <c r="O84" s="97" t="s">
        <v>67</v>
      </c>
      <c r="P84" s="107" t="s">
        <v>188</v>
      </c>
      <c r="Q84" s="97" t="s">
        <v>47</v>
      </c>
      <c r="R84" s="108">
        <v>1</v>
      </c>
      <c r="S84" s="98">
        <v>7204.8</v>
      </c>
      <c r="T84" s="93">
        <v>450</v>
      </c>
      <c r="U84" s="94">
        <f t="shared" si="24"/>
        <v>7654.8</v>
      </c>
      <c r="V84" s="98">
        <v>265.08</v>
      </c>
      <c r="W84" s="109">
        <f t="shared" si="25"/>
        <v>1275.8</v>
      </c>
      <c r="X84" s="109">
        <f t="shared" si="26"/>
        <v>12758</v>
      </c>
      <c r="Y84" s="110">
        <f t="shared" si="30"/>
        <v>3827.4</v>
      </c>
      <c r="Z84" s="110">
        <f t="shared" si="27"/>
        <v>1339.59</v>
      </c>
      <c r="AA84" s="110">
        <f t="shared" si="28"/>
        <v>229.64400000000001</v>
      </c>
      <c r="AB84" s="110">
        <v>591.59</v>
      </c>
      <c r="AC84" s="110">
        <f t="shared" si="29"/>
        <v>153.096</v>
      </c>
      <c r="AD84" s="100">
        <v>470.64</v>
      </c>
      <c r="AE84" s="100">
        <v>301.94</v>
      </c>
      <c r="AF84" s="114">
        <v>0</v>
      </c>
      <c r="AG84" s="118"/>
      <c r="AH84" s="118"/>
      <c r="AI84" s="118"/>
      <c r="AJ84" s="52"/>
      <c r="AK84" s="50">
        <f t="shared" si="31"/>
        <v>149937.75999999998</v>
      </c>
      <c r="AL84" s="119"/>
    </row>
    <row r="85" spans="1:38" s="33" customFormat="1" ht="22.5" customHeight="1" thickBot="1" x14ac:dyDescent="0.3">
      <c r="A85" s="21">
        <f t="shared" si="32"/>
        <v>79</v>
      </c>
      <c r="B85" s="21" t="s">
        <v>39</v>
      </c>
      <c r="C85" s="21" t="s">
        <v>40</v>
      </c>
      <c r="D85" s="21">
        <v>30</v>
      </c>
      <c r="E85" s="159">
        <v>1</v>
      </c>
      <c r="F85" s="163" t="s">
        <v>41</v>
      </c>
      <c r="G85" s="115">
        <v>218</v>
      </c>
      <c r="H85" s="95" t="s">
        <v>220</v>
      </c>
      <c r="I85" s="95" t="s">
        <v>221</v>
      </c>
      <c r="J85" s="95" t="s">
        <v>48</v>
      </c>
      <c r="K85" s="104">
        <v>37149</v>
      </c>
      <c r="L85" s="105">
        <v>1</v>
      </c>
      <c r="M85" s="106">
        <v>30</v>
      </c>
      <c r="N85" s="105" t="s">
        <v>43</v>
      </c>
      <c r="O85" s="97" t="s">
        <v>67</v>
      </c>
      <c r="P85" s="107" t="s">
        <v>188</v>
      </c>
      <c r="Q85" s="97" t="s">
        <v>47</v>
      </c>
      <c r="R85" s="108">
        <v>1</v>
      </c>
      <c r="S85" s="98">
        <v>8973.09</v>
      </c>
      <c r="T85" s="93">
        <v>600</v>
      </c>
      <c r="U85" s="94">
        <f t="shared" si="24"/>
        <v>9573.09</v>
      </c>
      <c r="V85" s="98">
        <v>353.44</v>
      </c>
      <c r="W85" s="109">
        <f t="shared" si="25"/>
        <v>1595.5150000000001</v>
      </c>
      <c r="X85" s="109">
        <f t="shared" si="26"/>
        <v>15955.15</v>
      </c>
      <c r="Y85" s="110">
        <f t="shared" si="30"/>
        <v>4786.5450000000001</v>
      </c>
      <c r="Z85" s="110">
        <f t="shared" si="27"/>
        <v>1675.2907499999999</v>
      </c>
      <c r="AA85" s="110">
        <f t="shared" si="28"/>
        <v>287.1927</v>
      </c>
      <c r="AB85" s="110">
        <v>643.08000000000004</v>
      </c>
      <c r="AC85" s="110">
        <f t="shared" si="29"/>
        <v>191.46180000000001</v>
      </c>
      <c r="AD85" s="100">
        <v>470.64</v>
      </c>
      <c r="AE85" s="100">
        <v>301.94</v>
      </c>
      <c r="AF85" s="30">
        <v>0</v>
      </c>
      <c r="AG85" s="43"/>
      <c r="AH85" s="43"/>
      <c r="AI85" s="43"/>
      <c r="AJ85" s="43"/>
      <c r="AK85" s="50">
        <f t="shared" si="31"/>
        <v>184290.83300000001</v>
      </c>
      <c r="AL85" s="32"/>
    </row>
    <row r="86" spans="1:38" s="33" customFormat="1" ht="22.5" customHeight="1" thickBot="1" x14ac:dyDescent="0.3">
      <c r="A86" s="21">
        <f t="shared" si="32"/>
        <v>80</v>
      </c>
      <c r="B86" s="21" t="s">
        <v>39</v>
      </c>
      <c r="C86" s="21" t="s">
        <v>40</v>
      </c>
      <c r="D86" s="21">
        <v>30</v>
      </c>
      <c r="E86" s="159">
        <v>1</v>
      </c>
      <c r="F86" s="163"/>
      <c r="G86" s="115">
        <v>223</v>
      </c>
      <c r="H86" s="95" t="s">
        <v>222</v>
      </c>
      <c r="I86" s="95" t="s">
        <v>223</v>
      </c>
      <c r="J86" s="95" t="s">
        <v>48</v>
      </c>
      <c r="K86" s="104">
        <v>36723</v>
      </c>
      <c r="L86" s="105">
        <v>1</v>
      </c>
      <c r="M86" s="106">
        <v>30</v>
      </c>
      <c r="N86" s="105" t="s">
        <v>43</v>
      </c>
      <c r="O86" s="97" t="s">
        <v>67</v>
      </c>
      <c r="P86" s="107" t="s">
        <v>188</v>
      </c>
      <c r="Q86" s="97" t="s">
        <v>47</v>
      </c>
      <c r="R86" s="108">
        <v>1</v>
      </c>
      <c r="S86" s="98">
        <v>8973.09</v>
      </c>
      <c r="T86" s="93">
        <v>600</v>
      </c>
      <c r="U86" s="94">
        <f t="shared" si="24"/>
        <v>9573.09</v>
      </c>
      <c r="V86" s="98">
        <v>353.44</v>
      </c>
      <c r="W86" s="109">
        <f t="shared" si="25"/>
        <v>1595.5150000000001</v>
      </c>
      <c r="X86" s="109">
        <f t="shared" si="26"/>
        <v>15955.15</v>
      </c>
      <c r="Y86" s="110">
        <f t="shared" si="30"/>
        <v>4786.5450000000001</v>
      </c>
      <c r="Z86" s="110">
        <f t="shared" si="27"/>
        <v>1675.2907499999999</v>
      </c>
      <c r="AA86" s="110">
        <f t="shared" si="28"/>
        <v>287.1927</v>
      </c>
      <c r="AB86" s="110">
        <v>644.01</v>
      </c>
      <c r="AC86" s="110">
        <f t="shared" si="29"/>
        <v>191.46180000000001</v>
      </c>
      <c r="AD86" s="100">
        <v>548.86</v>
      </c>
      <c r="AE86" s="100">
        <v>346.98</v>
      </c>
      <c r="AF86" s="30">
        <v>0</v>
      </c>
      <c r="AG86" s="43"/>
      <c r="AH86" s="43"/>
      <c r="AI86" s="43"/>
      <c r="AJ86" s="43"/>
      <c r="AK86" s="50">
        <f t="shared" si="31"/>
        <v>185781.11300000001</v>
      </c>
      <c r="AL86" s="32"/>
    </row>
    <row r="87" spans="1:38" s="33" customFormat="1" ht="22.5" customHeight="1" thickBot="1" x14ac:dyDescent="0.3">
      <c r="A87" s="21">
        <f t="shared" si="32"/>
        <v>81</v>
      </c>
      <c r="B87" s="21" t="s">
        <v>39</v>
      </c>
      <c r="C87" s="21" t="s">
        <v>40</v>
      </c>
      <c r="D87" s="21">
        <v>30</v>
      </c>
      <c r="E87" s="159">
        <v>1</v>
      </c>
      <c r="F87" s="163"/>
      <c r="G87" s="115">
        <v>507</v>
      </c>
      <c r="H87" s="95" t="s">
        <v>224</v>
      </c>
      <c r="I87" s="95" t="s">
        <v>225</v>
      </c>
      <c r="J87" s="95" t="s">
        <v>42</v>
      </c>
      <c r="K87" s="104">
        <v>34335</v>
      </c>
      <c r="L87" s="105">
        <v>1</v>
      </c>
      <c r="M87" s="106">
        <v>40</v>
      </c>
      <c r="N87" s="105" t="s">
        <v>43</v>
      </c>
      <c r="O87" s="97" t="s">
        <v>123</v>
      </c>
      <c r="P87" s="107" t="s">
        <v>188</v>
      </c>
      <c r="Q87" s="97" t="s">
        <v>47</v>
      </c>
      <c r="R87" s="108">
        <v>1</v>
      </c>
      <c r="S87" s="100">
        <v>9442.51</v>
      </c>
      <c r="T87" s="93">
        <v>600</v>
      </c>
      <c r="U87" s="94">
        <f t="shared" si="24"/>
        <v>10042.51</v>
      </c>
      <c r="V87" s="98">
        <v>441.8</v>
      </c>
      <c r="W87" s="109">
        <f t="shared" si="25"/>
        <v>1673.7516666666668</v>
      </c>
      <c r="X87" s="109">
        <f t="shared" si="26"/>
        <v>16737.516666666666</v>
      </c>
      <c r="Y87" s="110">
        <f t="shared" si="30"/>
        <v>5021.2550000000001</v>
      </c>
      <c r="Z87" s="110">
        <f t="shared" si="27"/>
        <v>1757.4392499999999</v>
      </c>
      <c r="AA87" s="110">
        <f t="shared" si="28"/>
        <v>301.27530000000002</v>
      </c>
      <c r="AB87" s="110">
        <v>660.36</v>
      </c>
      <c r="AC87" s="110">
        <f t="shared" si="29"/>
        <v>200.8502</v>
      </c>
      <c r="AD87" s="100">
        <v>548.88</v>
      </c>
      <c r="AE87" s="100">
        <v>346.98</v>
      </c>
      <c r="AF87" s="30">
        <v>0</v>
      </c>
      <c r="AG87" s="43"/>
      <c r="AH87" s="43"/>
      <c r="AI87" s="43"/>
      <c r="AJ87" s="43"/>
      <c r="AK87" s="50">
        <f t="shared" si="31"/>
        <v>195033.66033333333</v>
      </c>
      <c r="AL87" s="32"/>
    </row>
    <row r="88" spans="1:38" s="33" customFormat="1" ht="22.5" customHeight="1" thickBot="1" x14ac:dyDescent="0.3">
      <c r="A88" s="21">
        <f t="shared" si="32"/>
        <v>82</v>
      </c>
      <c r="B88" s="21" t="s">
        <v>39</v>
      </c>
      <c r="C88" s="21" t="s">
        <v>40</v>
      </c>
      <c r="D88" s="21">
        <v>30</v>
      </c>
      <c r="E88" s="159">
        <v>1</v>
      </c>
      <c r="F88" s="163"/>
      <c r="G88" s="115">
        <v>509</v>
      </c>
      <c r="H88" s="95" t="s">
        <v>226</v>
      </c>
      <c r="I88" s="95" t="s">
        <v>227</v>
      </c>
      <c r="J88" s="95" t="s">
        <v>42</v>
      </c>
      <c r="K88" s="104">
        <v>36220</v>
      </c>
      <c r="L88" s="105">
        <v>1</v>
      </c>
      <c r="M88" s="106">
        <v>40</v>
      </c>
      <c r="N88" s="105" t="s">
        <v>43</v>
      </c>
      <c r="O88" s="97" t="s">
        <v>201</v>
      </c>
      <c r="P88" s="107" t="s">
        <v>188</v>
      </c>
      <c r="Q88" s="97" t="s">
        <v>47</v>
      </c>
      <c r="R88" s="108">
        <v>1</v>
      </c>
      <c r="S88" s="100">
        <v>9258.6299999999992</v>
      </c>
      <c r="T88" s="93">
        <v>600</v>
      </c>
      <c r="U88" s="94">
        <f t="shared" si="24"/>
        <v>9858.6299999999992</v>
      </c>
      <c r="V88" s="98">
        <v>353.44</v>
      </c>
      <c r="W88" s="109">
        <f t="shared" si="25"/>
        <v>1643.105</v>
      </c>
      <c r="X88" s="109">
        <f t="shared" si="26"/>
        <v>16431.05</v>
      </c>
      <c r="Y88" s="110">
        <f t="shared" si="30"/>
        <v>4929.3149999999996</v>
      </c>
      <c r="Z88" s="110">
        <f t="shared" si="27"/>
        <v>1725.2602499999998</v>
      </c>
      <c r="AA88" s="110">
        <f t="shared" si="28"/>
        <v>295.75889999999998</v>
      </c>
      <c r="AB88" s="110">
        <v>652.75</v>
      </c>
      <c r="AC88" s="110">
        <f t="shared" si="29"/>
        <v>197.17259999999999</v>
      </c>
      <c r="AD88" s="100">
        <v>548.88</v>
      </c>
      <c r="AE88" s="100">
        <v>346.98</v>
      </c>
      <c r="AF88" s="30">
        <v>0</v>
      </c>
      <c r="AG88" s="43"/>
      <c r="AH88" s="43"/>
      <c r="AI88" s="43"/>
      <c r="AJ88" s="43"/>
      <c r="AK88" s="50">
        <f t="shared" si="31"/>
        <v>190749.93099999998</v>
      </c>
      <c r="AL88" s="32"/>
    </row>
    <row r="89" spans="1:38" s="33" customFormat="1" ht="22.5" customHeight="1" thickBot="1" x14ac:dyDescent="0.3">
      <c r="A89" s="21">
        <f t="shared" si="32"/>
        <v>83</v>
      </c>
      <c r="B89" s="21" t="s">
        <v>39</v>
      </c>
      <c r="C89" s="21" t="s">
        <v>40</v>
      </c>
      <c r="D89" s="21">
        <v>30</v>
      </c>
      <c r="E89" s="159">
        <v>1</v>
      </c>
      <c r="F89" s="163"/>
      <c r="G89" s="115">
        <v>510</v>
      </c>
      <c r="H89" s="95" t="s">
        <v>228</v>
      </c>
      <c r="I89" s="95" t="s">
        <v>229</v>
      </c>
      <c r="J89" s="95" t="s">
        <v>42</v>
      </c>
      <c r="K89" s="104">
        <v>36220</v>
      </c>
      <c r="L89" s="105">
        <v>1</v>
      </c>
      <c r="M89" s="106">
        <v>40</v>
      </c>
      <c r="N89" s="105" t="s">
        <v>43</v>
      </c>
      <c r="O89" s="97" t="s">
        <v>145</v>
      </c>
      <c r="P89" s="107" t="s">
        <v>188</v>
      </c>
      <c r="Q89" s="97" t="s">
        <v>47</v>
      </c>
      <c r="R89" s="108">
        <v>1</v>
      </c>
      <c r="S89" s="100">
        <v>8973.09</v>
      </c>
      <c r="T89" s="93">
        <v>600</v>
      </c>
      <c r="U89" s="94">
        <f t="shared" si="24"/>
        <v>9573.09</v>
      </c>
      <c r="V89" s="98">
        <v>353.44</v>
      </c>
      <c r="W89" s="109">
        <f t="shared" si="25"/>
        <v>1595.5150000000001</v>
      </c>
      <c r="X89" s="109">
        <f t="shared" si="26"/>
        <v>15955.15</v>
      </c>
      <c r="Y89" s="110">
        <f t="shared" si="30"/>
        <v>4786.5450000000001</v>
      </c>
      <c r="Z89" s="110">
        <f t="shared" si="27"/>
        <v>1675.2907499999999</v>
      </c>
      <c r="AA89" s="110">
        <f t="shared" si="28"/>
        <v>287.1927</v>
      </c>
      <c r="AB89" s="110">
        <v>644.01</v>
      </c>
      <c r="AC89" s="110">
        <f t="shared" si="29"/>
        <v>191.46180000000001</v>
      </c>
      <c r="AD89" s="100">
        <v>548.88</v>
      </c>
      <c r="AE89" s="100">
        <v>346.98</v>
      </c>
      <c r="AF89" s="30">
        <v>0</v>
      </c>
      <c r="AG89" s="43"/>
      <c r="AH89" s="43"/>
      <c r="AI89" s="43"/>
      <c r="AJ89" s="43"/>
      <c r="AK89" s="50">
        <f t="shared" si="31"/>
        <v>185781.353</v>
      </c>
      <c r="AL89" s="32"/>
    </row>
    <row r="90" spans="1:38" s="33" customFormat="1" ht="22.5" customHeight="1" thickBot="1" x14ac:dyDescent="0.3">
      <c r="A90" s="21">
        <f t="shared" si="32"/>
        <v>84</v>
      </c>
      <c r="B90" s="21" t="s">
        <v>39</v>
      </c>
      <c r="C90" s="21" t="s">
        <v>40</v>
      </c>
      <c r="D90" s="21">
        <v>30</v>
      </c>
      <c r="E90" s="159">
        <v>1</v>
      </c>
      <c r="F90" s="163"/>
      <c r="G90" s="115">
        <v>511</v>
      </c>
      <c r="H90" s="95" t="s">
        <v>230</v>
      </c>
      <c r="I90" s="95" t="s">
        <v>231</v>
      </c>
      <c r="J90" s="95" t="s">
        <v>42</v>
      </c>
      <c r="K90" s="104">
        <v>36220</v>
      </c>
      <c r="L90" s="105">
        <v>1</v>
      </c>
      <c r="M90" s="106">
        <v>40</v>
      </c>
      <c r="N90" s="105" t="s">
        <v>43</v>
      </c>
      <c r="O90" s="97" t="s">
        <v>145</v>
      </c>
      <c r="P90" s="107" t="s">
        <v>188</v>
      </c>
      <c r="Q90" s="97" t="s">
        <v>47</v>
      </c>
      <c r="R90" s="108">
        <v>1</v>
      </c>
      <c r="S90" s="100">
        <v>8973.09</v>
      </c>
      <c r="T90" s="93">
        <v>600</v>
      </c>
      <c r="U90" s="94">
        <f t="shared" si="24"/>
        <v>9573.09</v>
      </c>
      <c r="V90" s="98">
        <v>353.44</v>
      </c>
      <c r="W90" s="109">
        <f t="shared" si="25"/>
        <v>1595.5150000000001</v>
      </c>
      <c r="X90" s="109">
        <f t="shared" si="26"/>
        <v>15955.15</v>
      </c>
      <c r="Y90" s="110">
        <f t="shared" si="30"/>
        <v>4786.5450000000001</v>
      </c>
      <c r="Z90" s="110">
        <f t="shared" si="27"/>
        <v>1675.2907499999999</v>
      </c>
      <c r="AA90" s="110">
        <f t="shared" si="28"/>
        <v>287.1927</v>
      </c>
      <c r="AB90" s="110">
        <v>644.01</v>
      </c>
      <c r="AC90" s="110">
        <f t="shared" si="29"/>
        <v>191.46180000000001</v>
      </c>
      <c r="AD90" s="100">
        <v>548.88</v>
      </c>
      <c r="AE90" s="100">
        <v>346.98</v>
      </c>
      <c r="AF90" s="30">
        <v>0</v>
      </c>
      <c r="AG90" s="43"/>
      <c r="AH90" s="43"/>
      <c r="AI90" s="43"/>
      <c r="AJ90" s="43"/>
      <c r="AK90" s="50">
        <f t="shared" si="31"/>
        <v>185781.353</v>
      </c>
      <c r="AL90" s="32"/>
    </row>
    <row r="91" spans="1:38" s="33" customFormat="1" ht="22.5" customHeight="1" thickBot="1" x14ac:dyDescent="0.3">
      <c r="A91" s="21">
        <f t="shared" si="32"/>
        <v>85</v>
      </c>
      <c r="B91" s="21" t="s">
        <v>39</v>
      </c>
      <c r="C91" s="21" t="s">
        <v>40</v>
      </c>
      <c r="D91" s="21">
        <v>30</v>
      </c>
      <c r="E91" s="159">
        <v>1</v>
      </c>
      <c r="F91" s="163"/>
      <c r="G91" s="115">
        <v>513</v>
      </c>
      <c r="H91" s="95" t="s">
        <v>232</v>
      </c>
      <c r="I91" s="95" t="s">
        <v>233</v>
      </c>
      <c r="J91" s="95" t="s">
        <v>48</v>
      </c>
      <c r="K91" s="104">
        <v>37347</v>
      </c>
      <c r="L91" s="105">
        <v>1</v>
      </c>
      <c r="M91" s="106">
        <v>40</v>
      </c>
      <c r="N91" s="105" t="s">
        <v>43</v>
      </c>
      <c r="O91" s="97" t="s">
        <v>142</v>
      </c>
      <c r="P91" s="107" t="s">
        <v>188</v>
      </c>
      <c r="Q91" s="97" t="s">
        <v>47</v>
      </c>
      <c r="R91" s="108">
        <v>1</v>
      </c>
      <c r="S91" s="100">
        <v>8973.09</v>
      </c>
      <c r="T91" s="93">
        <v>600</v>
      </c>
      <c r="U91" s="94">
        <f t="shared" si="24"/>
        <v>9573.09</v>
      </c>
      <c r="V91" s="98">
        <v>353.44</v>
      </c>
      <c r="W91" s="109">
        <f t="shared" si="25"/>
        <v>1595.5150000000001</v>
      </c>
      <c r="X91" s="109">
        <f t="shared" si="26"/>
        <v>15955.15</v>
      </c>
      <c r="Y91" s="110">
        <f t="shared" si="30"/>
        <v>4786.5450000000001</v>
      </c>
      <c r="Z91" s="110">
        <f t="shared" si="27"/>
        <v>1675.2907499999999</v>
      </c>
      <c r="AA91" s="110">
        <f t="shared" si="28"/>
        <v>287.1927</v>
      </c>
      <c r="AB91" s="110">
        <v>641.11</v>
      </c>
      <c r="AC91" s="110">
        <f t="shared" si="29"/>
        <v>191.46180000000001</v>
      </c>
      <c r="AD91" s="100">
        <v>548.88</v>
      </c>
      <c r="AE91" s="100">
        <v>346.98</v>
      </c>
      <c r="AF91" s="30">
        <v>0</v>
      </c>
      <c r="AG91" s="43"/>
      <c r="AH91" s="43"/>
      <c r="AI91" s="43"/>
      <c r="AJ91" s="43"/>
      <c r="AK91" s="50">
        <f t="shared" si="31"/>
        <v>185746.55300000001</v>
      </c>
      <c r="AL91" s="32"/>
    </row>
    <row r="92" spans="1:38" s="33" customFormat="1" ht="22.5" customHeight="1" thickBot="1" x14ac:dyDescent="0.3">
      <c r="A92" s="21">
        <f t="shared" si="32"/>
        <v>86</v>
      </c>
      <c r="B92" s="21" t="s">
        <v>39</v>
      </c>
      <c r="C92" s="21" t="s">
        <v>40</v>
      </c>
      <c r="D92" s="21">
        <v>30</v>
      </c>
      <c r="E92" s="159">
        <v>1</v>
      </c>
      <c r="F92" s="163"/>
      <c r="G92" s="115">
        <v>514</v>
      </c>
      <c r="H92" s="95" t="s">
        <v>234</v>
      </c>
      <c r="I92" s="95" t="s">
        <v>235</v>
      </c>
      <c r="J92" s="95" t="s">
        <v>48</v>
      </c>
      <c r="K92" s="104">
        <v>37347</v>
      </c>
      <c r="L92" s="105">
        <v>1</v>
      </c>
      <c r="M92" s="106">
        <v>40</v>
      </c>
      <c r="N92" s="105" t="s">
        <v>43</v>
      </c>
      <c r="O92" s="97" t="s">
        <v>142</v>
      </c>
      <c r="P92" s="107" t="s">
        <v>188</v>
      </c>
      <c r="Q92" s="97" t="s">
        <v>47</v>
      </c>
      <c r="R92" s="108">
        <v>1</v>
      </c>
      <c r="S92" s="100">
        <v>8973.09</v>
      </c>
      <c r="T92" s="93">
        <v>600</v>
      </c>
      <c r="U92" s="94">
        <f t="shared" si="24"/>
        <v>9573.09</v>
      </c>
      <c r="V92" s="98">
        <v>353.44</v>
      </c>
      <c r="W92" s="109">
        <f t="shared" si="25"/>
        <v>1595.5150000000001</v>
      </c>
      <c r="X92" s="109">
        <f t="shared" si="26"/>
        <v>15955.15</v>
      </c>
      <c r="Y92" s="110">
        <f t="shared" si="30"/>
        <v>4786.5450000000001</v>
      </c>
      <c r="Z92" s="110">
        <f t="shared" si="27"/>
        <v>1675.2907499999999</v>
      </c>
      <c r="AA92" s="110">
        <f t="shared" si="28"/>
        <v>287.1927</v>
      </c>
      <c r="AB92" s="110">
        <v>642.03</v>
      </c>
      <c r="AC92" s="110">
        <f t="shared" si="29"/>
        <v>191.46180000000001</v>
      </c>
      <c r="AD92" s="100">
        <v>548.88</v>
      </c>
      <c r="AE92" s="100">
        <v>346.98</v>
      </c>
      <c r="AF92" s="30">
        <v>0</v>
      </c>
      <c r="AG92" s="43"/>
      <c r="AH92" s="43"/>
      <c r="AI92" s="43"/>
      <c r="AJ92" s="43"/>
      <c r="AK92" s="50">
        <f t="shared" si="31"/>
        <v>185757.59299999999</v>
      </c>
      <c r="AL92" s="32"/>
    </row>
    <row r="93" spans="1:38" s="33" customFormat="1" ht="22.5" customHeight="1" thickBot="1" x14ac:dyDescent="0.3">
      <c r="A93" s="21">
        <f t="shared" si="32"/>
        <v>87</v>
      </c>
      <c r="B93" s="21" t="s">
        <v>39</v>
      </c>
      <c r="C93" s="21" t="s">
        <v>40</v>
      </c>
      <c r="D93" s="21">
        <v>30</v>
      </c>
      <c r="E93" s="159">
        <v>1</v>
      </c>
      <c r="F93" s="163"/>
      <c r="G93" s="115">
        <v>515</v>
      </c>
      <c r="H93" s="97" t="s">
        <v>236</v>
      </c>
      <c r="I93" s="116" t="s">
        <v>237</v>
      </c>
      <c r="J93" s="116" t="s">
        <v>48</v>
      </c>
      <c r="K93" s="104">
        <v>37347</v>
      </c>
      <c r="L93" s="117">
        <v>1</v>
      </c>
      <c r="M93" s="117">
        <v>40</v>
      </c>
      <c r="N93" s="117" t="s">
        <v>43</v>
      </c>
      <c r="O93" s="97" t="s">
        <v>142</v>
      </c>
      <c r="P93" s="107" t="s">
        <v>188</v>
      </c>
      <c r="Q93" s="97" t="s">
        <v>47</v>
      </c>
      <c r="R93" s="108">
        <v>1</v>
      </c>
      <c r="S93" s="100">
        <v>8973.09</v>
      </c>
      <c r="T93" s="93">
        <v>600</v>
      </c>
      <c r="U93" s="94">
        <f t="shared" si="24"/>
        <v>9573.09</v>
      </c>
      <c r="V93" s="98">
        <v>353.44</v>
      </c>
      <c r="W93" s="109">
        <f t="shared" si="25"/>
        <v>1595.5150000000001</v>
      </c>
      <c r="X93" s="109">
        <f t="shared" si="26"/>
        <v>15955.15</v>
      </c>
      <c r="Y93" s="110">
        <f t="shared" si="30"/>
        <v>4786.5450000000001</v>
      </c>
      <c r="Z93" s="110">
        <f t="shared" si="27"/>
        <v>1675.2907499999999</v>
      </c>
      <c r="AA93" s="110">
        <f t="shared" si="28"/>
        <v>287.1927</v>
      </c>
      <c r="AB93" s="110">
        <v>642.03</v>
      </c>
      <c r="AC93" s="110">
        <f t="shared" si="29"/>
        <v>191.46180000000001</v>
      </c>
      <c r="AD93" s="100">
        <v>548.88</v>
      </c>
      <c r="AE93" s="100">
        <v>346.98</v>
      </c>
      <c r="AF93" s="30">
        <v>0</v>
      </c>
      <c r="AG93" s="43"/>
      <c r="AH93" s="43"/>
      <c r="AI93" s="43"/>
      <c r="AJ93" s="43"/>
      <c r="AK93" s="50">
        <f t="shared" si="31"/>
        <v>185757.59299999999</v>
      </c>
      <c r="AL93" s="32"/>
    </row>
    <row r="94" spans="1:38" s="33" customFormat="1" ht="22.5" customHeight="1" thickBot="1" x14ac:dyDescent="0.3">
      <c r="A94" s="21">
        <f t="shared" si="32"/>
        <v>88</v>
      </c>
      <c r="B94" s="21" t="s">
        <v>39</v>
      </c>
      <c r="C94" s="21" t="s">
        <v>40</v>
      </c>
      <c r="D94" s="21">
        <v>30</v>
      </c>
      <c r="E94" s="159">
        <v>1</v>
      </c>
      <c r="F94" s="163"/>
      <c r="G94" s="115">
        <v>403</v>
      </c>
      <c r="H94" s="111" t="s">
        <v>239</v>
      </c>
      <c r="I94" s="95" t="s">
        <v>240</v>
      </c>
      <c r="J94" s="95" t="s">
        <v>42</v>
      </c>
      <c r="K94" s="104">
        <v>37530</v>
      </c>
      <c r="L94" s="105">
        <v>6</v>
      </c>
      <c r="M94" s="106">
        <v>40</v>
      </c>
      <c r="N94" s="105" t="s">
        <v>43</v>
      </c>
      <c r="O94" s="97" t="s">
        <v>241</v>
      </c>
      <c r="P94" s="97" t="s">
        <v>238</v>
      </c>
      <c r="Q94" s="97" t="s">
        <v>238</v>
      </c>
      <c r="R94" s="108">
        <v>1</v>
      </c>
      <c r="S94" s="98">
        <v>11437.6</v>
      </c>
      <c r="T94" s="93">
        <v>550</v>
      </c>
      <c r="U94" s="94">
        <f t="shared" si="24"/>
        <v>11987.6</v>
      </c>
      <c r="V94" s="98">
        <v>353.44</v>
      </c>
      <c r="W94" s="109">
        <f t="shared" si="25"/>
        <v>1997.9333333333334</v>
      </c>
      <c r="X94" s="109">
        <f t="shared" si="26"/>
        <v>19979.333333333336</v>
      </c>
      <c r="Y94" s="110">
        <f t="shared" si="30"/>
        <v>5993.8</v>
      </c>
      <c r="Z94" s="110">
        <f t="shared" si="27"/>
        <v>2097.83</v>
      </c>
      <c r="AA94" s="110">
        <f t="shared" si="28"/>
        <v>359.62799999999999</v>
      </c>
      <c r="AB94" s="110">
        <v>723.57</v>
      </c>
      <c r="AC94" s="110">
        <f t="shared" si="29"/>
        <v>239.75200000000001</v>
      </c>
      <c r="AD94" s="100">
        <v>713.24</v>
      </c>
      <c r="AE94" s="100">
        <v>533.21</v>
      </c>
      <c r="AF94" s="30">
        <v>0</v>
      </c>
      <c r="AG94" s="43"/>
      <c r="AH94" s="43"/>
      <c r="AI94" s="43"/>
      <c r="AJ94" s="43"/>
      <c r="AK94" s="50">
        <f t="shared" si="31"/>
        <v>232070.30666666664</v>
      </c>
      <c r="AL94" s="32"/>
    </row>
    <row r="95" spans="1:38" s="33" customFormat="1" ht="22.5" customHeight="1" thickBot="1" x14ac:dyDescent="0.3">
      <c r="A95" s="21">
        <f t="shared" si="32"/>
        <v>89</v>
      </c>
      <c r="B95" s="21" t="s">
        <v>39</v>
      </c>
      <c r="C95" s="21" t="s">
        <v>40</v>
      </c>
      <c r="D95" s="21">
        <v>30</v>
      </c>
      <c r="E95" s="159">
        <v>1</v>
      </c>
      <c r="F95" s="163"/>
      <c r="G95" s="115">
        <v>405</v>
      </c>
      <c r="H95" s="95" t="s">
        <v>242</v>
      </c>
      <c r="I95" s="95" t="s">
        <v>243</v>
      </c>
      <c r="J95" s="95" t="s">
        <v>42</v>
      </c>
      <c r="K95" s="104">
        <v>36251</v>
      </c>
      <c r="L95" s="105">
        <v>3</v>
      </c>
      <c r="M95" s="106">
        <v>40</v>
      </c>
      <c r="N95" s="105" t="s">
        <v>43</v>
      </c>
      <c r="O95" s="97" t="s">
        <v>244</v>
      </c>
      <c r="P95" s="97" t="s">
        <v>238</v>
      </c>
      <c r="Q95" s="97" t="s">
        <v>238</v>
      </c>
      <c r="R95" s="108">
        <v>1</v>
      </c>
      <c r="S95" s="98">
        <v>10114.85</v>
      </c>
      <c r="T95" s="93">
        <v>600</v>
      </c>
      <c r="U95" s="94">
        <f t="shared" ref="U95:U106" si="33">S95+T95</f>
        <v>10714.85</v>
      </c>
      <c r="V95" s="98">
        <v>353.44</v>
      </c>
      <c r="W95" s="109">
        <f t="shared" ref="W95:W106" si="34">+U95/30*5</f>
        <v>1785.8083333333334</v>
      </c>
      <c r="X95" s="109">
        <f t="shared" ref="X95:X106" si="35">+U95/30*50</f>
        <v>17858.083333333336</v>
      </c>
      <c r="Y95" s="110">
        <f t="shared" si="30"/>
        <v>5357.4250000000002</v>
      </c>
      <c r="Z95" s="110">
        <f t="shared" ref="Z95:Z106" si="36">SUM(U95)*0.175</f>
        <v>1875.0987499999999</v>
      </c>
      <c r="AA95" s="110">
        <f t="shared" ref="AA95:AA106" si="37">SUM(U95)*0.03</f>
        <v>321.44549999999998</v>
      </c>
      <c r="AB95" s="110">
        <v>679.73</v>
      </c>
      <c r="AC95" s="110">
        <f t="shared" ref="AC95:AC106" si="38">SUM(U95)*0.02</f>
        <v>214.29700000000003</v>
      </c>
      <c r="AD95" s="100">
        <v>591.04</v>
      </c>
      <c r="AE95" s="100">
        <v>379.12</v>
      </c>
      <c r="AF95" s="30">
        <v>0</v>
      </c>
      <c r="AG95" s="43"/>
      <c r="AH95" s="43"/>
      <c r="AI95" s="43"/>
      <c r="AJ95" s="43"/>
      <c r="AK95" s="50">
        <f t="shared" si="31"/>
        <v>206549.57166666666</v>
      </c>
      <c r="AL95" s="32"/>
    </row>
    <row r="96" spans="1:38" s="33" customFormat="1" ht="22.5" customHeight="1" thickBot="1" x14ac:dyDescent="0.3">
      <c r="A96" s="21">
        <f t="shared" si="32"/>
        <v>90</v>
      </c>
      <c r="B96" s="21" t="s">
        <v>39</v>
      </c>
      <c r="C96" s="21" t="s">
        <v>40</v>
      </c>
      <c r="D96" s="21">
        <v>30</v>
      </c>
      <c r="E96" s="159">
        <v>1</v>
      </c>
      <c r="F96" s="163"/>
      <c r="G96" s="115">
        <v>407</v>
      </c>
      <c r="H96" s="95" t="s">
        <v>245</v>
      </c>
      <c r="I96" s="95" t="s">
        <v>246</v>
      </c>
      <c r="J96" s="95" t="s">
        <v>42</v>
      </c>
      <c r="K96" s="104">
        <v>39083</v>
      </c>
      <c r="L96" s="105">
        <v>3</v>
      </c>
      <c r="M96" s="106">
        <v>40</v>
      </c>
      <c r="N96" s="105" t="s">
        <v>43</v>
      </c>
      <c r="O96" s="97" t="s">
        <v>244</v>
      </c>
      <c r="P96" s="97" t="s">
        <v>238</v>
      </c>
      <c r="Q96" s="97" t="s">
        <v>238</v>
      </c>
      <c r="R96" s="108">
        <v>1</v>
      </c>
      <c r="S96" s="98">
        <v>10114.85</v>
      </c>
      <c r="T96" s="93">
        <v>600</v>
      </c>
      <c r="U96" s="94">
        <f t="shared" si="33"/>
        <v>10714.85</v>
      </c>
      <c r="V96" s="98">
        <v>265.08</v>
      </c>
      <c r="W96" s="109">
        <f t="shared" si="34"/>
        <v>1785.8083333333334</v>
      </c>
      <c r="X96" s="109">
        <f t="shared" si="35"/>
        <v>17858.083333333336</v>
      </c>
      <c r="Y96" s="110">
        <f t="shared" ref="Y96:Y106" si="39">SUM(U96/30*15)</f>
        <v>5357.4250000000002</v>
      </c>
      <c r="Z96" s="110">
        <f t="shared" si="36"/>
        <v>1875.0987499999999</v>
      </c>
      <c r="AA96" s="110">
        <f t="shared" si="37"/>
        <v>321.44549999999998</v>
      </c>
      <c r="AB96" s="110">
        <v>677.75</v>
      </c>
      <c r="AC96" s="110">
        <f t="shared" si="38"/>
        <v>214.29700000000003</v>
      </c>
      <c r="AD96" s="100">
        <v>591.04</v>
      </c>
      <c r="AE96" s="100">
        <v>379.12</v>
      </c>
      <c r="AF96" s="30">
        <v>0</v>
      </c>
      <c r="AG96" s="43"/>
      <c r="AH96" s="43"/>
      <c r="AI96" s="43"/>
      <c r="AJ96" s="43"/>
      <c r="AK96" s="50">
        <f t="shared" ref="AK96:AK106" si="40">SUM(U96+V96+Z96+AA96+AB96+AC96+AD96+AE96)*12+W96+X96+AF96+Y96</f>
        <v>205465.49166666664</v>
      </c>
      <c r="AL96" s="32"/>
    </row>
    <row r="97" spans="1:38" s="33" customFormat="1" ht="22.5" customHeight="1" thickBot="1" x14ac:dyDescent="0.3">
      <c r="A97" s="21">
        <f t="shared" si="32"/>
        <v>91</v>
      </c>
      <c r="B97" s="21" t="s">
        <v>39</v>
      </c>
      <c r="C97" s="21" t="s">
        <v>40</v>
      </c>
      <c r="D97" s="21">
        <v>30</v>
      </c>
      <c r="E97" s="159">
        <v>1</v>
      </c>
      <c r="F97" s="163"/>
      <c r="G97" s="115">
        <v>417</v>
      </c>
      <c r="H97" s="95" t="s">
        <v>247</v>
      </c>
      <c r="I97" s="95"/>
      <c r="J97" s="95" t="s">
        <v>42</v>
      </c>
      <c r="K97" s="104">
        <v>39829</v>
      </c>
      <c r="L97" s="105">
        <v>1</v>
      </c>
      <c r="M97" s="106">
        <v>30</v>
      </c>
      <c r="N97" s="105" t="s">
        <v>43</v>
      </c>
      <c r="O97" s="97" t="s">
        <v>248</v>
      </c>
      <c r="P97" s="97" t="s">
        <v>238</v>
      </c>
      <c r="Q97" s="97" t="s">
        <v>238</v>
      </c>
      <c r="R97" s="108">
        <v>1</v>
      </c>
      <c r="S97" s="98">
        <v>7631.1</v>
      </c>
      <c r="T97" s="93">
        <v>450</v>
      </c>
      <c r="U97" s="94">
        <f t="shared" si="33"/>
        <v>8081.1</v>
      </c>
      <c r="V97" s="98">
        <v>176.72</v>
      </c>
      <c r="W97" s="109">
        <f t="shared" si="34"/>
        <v>1346.85</v>
      </c>
      <c r="X97" s="109">
        <f t="shared" si="35"/>
        <v>13468.5</v>
      </c>
      <c r="Y97" s="110">
        <f t="shared" si="39"/>
        <v>4040.55</v>
      </c>
      <c r="Z97" s="110">
        <f t="shared" si="36"/>
        <v>1414.1924999999999</v>
      </c>
      <c r="AA97" s="110">
        <f t="shared" si="37"/>
        <v>242.43299999999999</v>
      </c>
      <c r="AB97" s="110">
        <v>603.49</v>
      </c>
      <c r="AC97" s="110">
        <f t="shared" si="38"/>
        <v>161.62200000000001</v>
      </c>
      <c r="AD97" s="100">
        <v>538.5</v>
      </c>
      <c r="AE97" s="100">
        <v>335.5</v>
      </c>
      <c r="AF97" s="30"/>
      <c r="AG97" s="43"/>
      <c r="AH97" s="43"/>
      <c r="AI97" s="43"/>
      <c r="AJ97" s="43"/>
      <c r="AK97" s="50">
        <f t="shared" si="40"/>
        <v>157498.58999999997</v>
      </c>
      <c r="AL97" s="32"/>
    </row>
    <row r="98" spans="1:38" s="33" customFormat="1" ht="22.5" customHeight="1" thickBot="1" x14ac:dyDescent="0.3">
      <c r="A98" s="21">
        <f t="shared" si="32"/>
        <v>92</v>
      </c>
      <c r="B98" s="21" t="s">
        <v>39</v>
      </c>
      <c r="C98" s="21" t="s">
        <v>40</v>
      </c>
      <c r="D98" s="21">
        <v>30</v>
      </c>
      <c r="E98" s="159">
        <v>1</v>
      </c>
      <c r="F98" s="163" t="s">
        <v>41</v>
      </c>
      <c r="G98" s="115">
        <v>416</v>
      </c>
      <c r="H98" s="95" t="s">
        <v>249</v>
      </c>
      <c r="I98" s="95" t="s">
        <v>250</v>
      </c>
      <c r="J98" s="95" t="s">
        <v>42</v>
      </c>
      <c r="K98" s="104">
        <v>39829</v>
      </c>
      <c r="L98" s="105">
        <v>1</v>
      </c>
      <c r="M98" s="106">
        <v>30</v>
      </c>
      <c r="N98" s="105" t="s">
        <v>43</v>
      </c>
      <c r="O98" s="97" t="s">
        <v>248</v>
      </c>
      <c r="P98" s="97" t="s">
        <v>238</v>
      </c>
      <c r="Q98" s="97" t="s">
        <v>238</v>
      </c>
      <c r="R98" s="108">
        <v>1</v>
      </c>
      <c r="S98" s="98">
        <v>7631.1</v>
      </c>
      <c r="T98" s="93">
        <v>450</v>
      </c>
      <c r="U98" s="94">
        <f t="shared" si="33"/>
        <v>8081.1</v>
      </c>
      <c r="V98" s="98">
        <v>176.72</v>
      </c>
      <c r="W98" s="109">
        <f t="shared" si="34"/>
        <v>1346.85</v>
      </c>
      <c r="X98" s="109">
        <f t="shared" si="35"/>
        <v>13468.5</v>
      </c>
      <c r="Y98" s="110">
        <f t="shared" si="39"/>
        <v>4040.55</v>
      </c>
      <c r="Z98" s="110">
        <f t="shared" si="36"/>
        <v>1414.1924999999999</v>
      </c>
      <c r="AA98" s="110">
        <f t="shared" si="37"/>
        <v>242.43299999999999</v>
      </c>
      <c r="AB98" s="110">
        <v>603.49</v>
      </c>
      <c r="AC98" s="110">
        <f t="shared" si="38"/>
        <v>161.62200000000001</v>
      </c>
      <c r="AD98" s="100">
        <v>538.5</v>
      </c>
      <c r="AE98" s="100">
        <v>335.5</v>
      </c>
      <c r="AF98" s="30">
        <v>0</v>
      </c>
      <c r="AG98" s="43"/>
      <c r="AH98" s="43"/>
      <c r="AI98" s="43"/>
      <c r="AJ98" s="43"/>
      <c r="AK98" s="50">
        <f t="shared" si="40"/>
        <v>157498.58999999997</v>
      </c>
      <c r="AL98" s="32"/>
    </row>
    <row r="99" spans="1:38" s="33" customFormat="1" ht="22.5" customHeight="1" thickBot="1" x14ac:dyDescent="0.3">
      <c r="A99" s="21">
        <f t="shared" si="32"/>
        <v>93</v>
      </c>
      <c r="B99" s="21" t="s">
        <v>39</v>
      </c>
      <c r="C99" s="21" t="s">
        <v>40</v>
      </c>
      <c r="D99" s="21">
        <v>30</v>
      </c>
      <c r="E99" s="159">
        <v>1</v>
      </c>
      <c r="F99" s="163" t="s">
        <v>41</v>
      </c>
      <c r="G99" s="53">
        <v>409</v>
      </c>
      <c r="H99" s="22" t="s">
        <v>251</v>
      </c>
      <c r="I99" s="22" t="s">
        <v>252</v>
      </c>
      <c r="J99" s="22" t="s">
        <v>42</v>
      </c>
      <c r="K99" s="34">
        <v>40179</v>
      </c>
      <c r="L99" s="35">
        <v>1</v>
      </c>
      <c r="M99" s="36">
        <v>30</v>
      </c>
      <c r="N99" s="35" t="s">
        <v>43</v>
      </c>
      <c r="O99" s="58" t="s">
        <v>248</v>
      </c>
      <c r="P99" s="58" t="s">
        <v>238</v>
      </c>
      <c r="Q99" s="58" t="s">
        <v>238</v>
      </c>
      <c r="R99" s="38">
        <v>1</v>
      </c>
      <c r="S99" s="49">
        <v>7631.1</v>
      </c>
      <c r="T99" s="26">
        <v>450</v>
      </c>
      <c r="U99" s="27">
        <f t="shared" si="33"/>
        <v>8081.1</v>
      </c>
      <c r="V99" s="40">
        <v>176.72</v>
      </c>
      <c r="W99" s="41">
        <f t="shared" si="34"/>
        <v>1346.85</v>
      </c>
      <c r="X99" s="41">
        <f t="shared" si="35"/>
        <v>13468.5</v>
      </c>
      <c r="Y99" s="28">
        <f t="shared" si="39"/>
        <v>4040.55</v>
      </c>
      <c r="Z99" s="28">
        <f t="shared" si="36"/>
        <v>1414.1924999999999</v>
      </c>
      <c r="AA99" s="28">
        <f t="shared" si="37"/>
        <v>242.43299999999999</v>
      </c>
      <c r="AB99" s="28">
        <v>603.49</v>
      </c>
      <c r="AC99" s="28">
        <f t="shared" si="38"/>
        <v>161.62200000000001</v>
      </c>
      <c r="AD99" s="42">
        <v>538.5</v>
      </c>
      <c r="AE99" s="42">
        <v>335.5</v>
      </c>
      <c r="AF99" s="30">
        <v>0</v>
      </c>
      <c r="AG99" s="43"/>
      <c r="AH99" s="43"/>
      <c r="AI99" s="43"/>
      <c r="AJ99" s="43"/>
      <c r="AK99" s="50">
        <f t="shared" si="40"/>
        <v>157498.58999999997</v>
      </c>
      <c r="AL99" s="32"/>
    </row>
    <row r="100" spans="1:38" s="33" customFormat="1" ht="22.5" customHeight="1" thickBot="1" x14ac:dyDescent="0.3">
      <c r="A100" s="21">
        <f t="shared" si="32"/>
        <v>94</v>
      </c>
      <c r="B100" s="21" t="s">
        <v>39</v>
      </c>
      <c r="C100" s="21" t="s">
        <v>40</v>
      </c>
      <c r="D100" s="21">
        <v>30</v>
      </c>
      <c r="E100" s="159">
        <v>1</v>
      </c>
      <c r="F100" s="163" t="s">
        <v>41</v>
      </c>
      <c r="G100" s="53">
        <v>410</v>
      </c>
      <c r="H100" s="22" t="s">
        <v>253</v>
      </c>
      <c r="I100" s="22" t="s">
        <v>254</v>
      </c>
      <c r="J100" s="22" t="s">
        <v>42</v>
      </c>
      <c r="K100" s="34">
        <v>40179</v>
      </c>
      <c r="L100" s="35">
        <v>1</v>
      </c>
      <c r="M100" s="36">
        <v>30</v>
      </c>
      <c r="N100" s="35" t="s">
        <v>43</v>
      </c>
      <c r="O100" s="58" t="s">
        <v>248</v>
      </c>
      <c r="P100" s="58" t="s">
        <v>238</v>
      </c>
      <c r="Q100" s="58" t="s">
        <v>238</v>
      </c>
      <c r="R100" s="38">
        <v>1</v>
      </c>
      <c r="S100" s="49">
        <v>7631.1</v>
      </c>
      <c r="T100" s="26">
        <v>450</v>
      </c>
      <c r="U100" s="27">
        <f t="shared" si="33"/>
        <v>8081.1</v>
      </c>
      <c r="V100" s="40">
        <v>176.72</v>
      </c>
      <c r="W100" s="41">
        <f t="shared" si="34"/>
        <v>1346.85</v>
      </c>
      <c r="X100" s="41">
        <f t="shared" si="35"/>
        <v>13468.5</v>
      </c>
      <c r="Y100" s="28">
        <f t="shared" si="39"/>
        <v>4040.55</v>
      </c>
      <c r="Z100" s="28">
        <f t="shared" si="36"/>
        <v>1414.1924999999999</v>
      </c>
      <c r="AA100" s="28">
        <f t="shared" si="37"/>
        <v>242.43299999999999</v>
      </c>
      <c r="AB100" s="28">
        <v>603.49</v>
      </c>
      <c r="AC100" s="28">
        <f t="shared" si="38"/>
        <v>161.62200000000001</v>
      </c>
      <c r="AD100" s="42">
        <v>538.5</v>
      </c>
      <c r="AE100" s="42">
        <v>335.5</v>
      </c>
      <c r="AF100" s="30">
        <v>0</v>
      </c>
      <c r="AG100" s="43"/>
      <c r="AH100" s="43"/>
      <c r="AI100" s="43"/>
      <c r="AJ100" s="43"/>
      <c r="AK100" s="50">
        <f t="shared" si="40"/>
        <v>157498.58999999997</v>
      </c>
      <c r="AL100" s="32"/>
    </row>
    <row r="101" spans="1:38" s="33" customFormat="1" ht="22.5" customHeight="1" thickBot="1" x14ac:dyDescent="0.3">
      <c r="A101" s="21">
        <f t="shared" si="32"/>
        <v>95</v>
      </c>
      <c r="B101" s="21" t="s">
        <v>39</v>
      </c>
      <c r="C101" s="21" t="s">
        <v>40</v>
      </c>
      <c r="D101" s="21">
        <v>30</v>
      </c>
      <c r="E101" s="159">
        <v>1</v>
      </c>
      <c r="F101" s="163" t="s">
        <v>41</v>
      </c>
      <c r="G101" s="53">
        <v>411</v>
      </c>
      <c r="H101" s="22" t="s">
        <v>255</v>
      </c>
      <c r="I101" s="22" t="s">
        <v>256</v>
      </c>
      <c r="J101" s="22" t="s">
        <v>42</v>
      </c>
      <c r="K101" s="34">
        <v>40179</v>
      </c>
      <c r="L101" s="35">
        <v>1</v>
      </c>
      <c r="M101" s="36">
        <v>30</v>
      </c>
      <c r="N101" s="35" t="s">
        <v>43</v>
      </c>
      <c r="O101" s="58" t="s">
        <v>248</v>
      </c>
      <c r="P101" s="58" t="s">
        <v>238</v>
      </c>
      <c r="Q101" s="58" t="s">
        <v>238</v>
      </c>
      <c r="R101" s="38">
        <v>1</v>
      </c>
      <c r="S101" s="49">
        <v>7631.1</v>
      </c>
      <c r="T101" s="26">
        <v>450</v>
      </c>
      <c r="U101" s="27">
        <f t="shared" si="33"/>
        <v>8081.1</v>
      </c>
      <c r="V101" s="40">
        <v>176.72</v>
      </c>
      <c r="W101" s="41">
        <f t="shared" si="34"/>
        <v>1346.85</v>
      </c>
      <c r="X101" s="41">
        <f t="shared" si="35"/>
        <v>13468.5</v>
      </c>
      <c r="Y101" s="28">
        <f t="shared" si="39"/>
        <v>4040.55</v>
      </c>
      <c r="Z101" s="28">
        <f t="shared" si="36"/>
        <v>1414.1924999999999</v>
      </c>
      <c r="AA101" s="28">
        <f t="shared" si="37"/>
        <v>242.43299999999999</v>
      </c>
      <c r="AB101" s="28">
        <v>603.49</v>
      </c>
      <c r="AC101" s="28">
        <f t="shared" si="38"/>
        <v>161.62200000000001</v>
      </c>
      <c r="AD101" s="42">
        <v>538.5</v>
      </c>
      <c r="AE101" s="42">
        <v>335.5</v>
      </c>
      <c r="AF101" s="30">
        <v>0</v>
      </c>
      <c r="AG101" s="43"/>
      <c r="AH101" s="43"/>
      <c r="AI101" s="43"/>
      <c r="AJ101" s="43"/>
      <c r="AK101" s="50">
        <f t="shared" si="40"/>
        <v>157498.58999999997</v>
      </c>
      <c r="AL101" s="32"/>
    </row>
    <row r="102" spans="1:38" s="33" customFormat="1" ht="22.5" customHeight="1" thickBot="1" x14ac:dyDescent="0.3">
      <c r="A102" s="21">
        <f t="shared" si="32"/>
        <v>96</v>
      </c>
      <c r="B102" s="21" t="s">
        <v>39</v>
      </c>
      <c r="C102" s="21" t="s">
        <v>40</v>
      </c>
      <c r="D102" s="21">
        <v>30</v>
      </c>
      <c r="E102" s="159">
        <v>1</v>
      </c>
      <c r="F102" s="163" t="s">
        <v>41</v>
      </c>
      <c r="G102" s="53">
        <v>412</v>
      </c>
      <c r="H102" s="22" t="s">
        <v>257</v>
      </c>
      <c r="I102" s="22" t="s">
        <v>258</v>
      </c>
      <c r="J102" s="22" t="s">
        <v>42</v>
      </c>
      <c r="K102" s="34">
        <v>40179</v>
      </c>
      <c r="L102" s="35">
        <v>1</v>
      </c>
      <c r="M102" s="36">
        <v>30</v>
      </c>
      <c r="N102" s="35" t="s">
        <v>43</v>
      </c>
      <c r="O102" s="58" t="s">
        <v>248</v>
      </c>
      <c r="P102" s="58" t="s">
        <v>238</v>
      </c>
      <c r="Q102" s="58" t="s">
        <v>238</v>
      </c>
      <c r="R102" s="38">
        <v>1</v>
      </c>
      <c r="S102" s="49">
        <v>7631.1</v>
      </c>
      <c r="T102" s="26">
        <v>450</v>
      </c>
      <c r="U102" s="27">
        <f t="shared" si="33"/>
        <v>8081.1</v>
      </c>
      <c r="V102" s="40">
        <v>176.72</v>
      </c>
      <c r="W102" s="41">
        <f t="shared" si="34"/>
        <v>1346.85</v>
      </c>
      <c r="X102" s="41">
        <f t="shared" si="35"/>
        <v>13468.5</v>
      </c>
      <c r="Y102" s="28">
        <f t="shared" si="39"/>
        <v>4040.55</v>
      </c>
      <c r="Z102" s="28">
        <f t="shared" si="36"/>
        <v>1414.1924999999999</v>
      </c>
      <c r="AA102" s="28">
        <f t="shared" si="37"/>
        <v>242.43299999999999</v>
      </c>
      <c r="AB102" s="28">
        <v>603.49</v>
      </c>
      <c r="AC102" s="28">
        <f t="shared" si="38"/>
        <v>161.62200000000001</v>
      </c>
      <c r="AD102" s="42">
        <v>538.5</v>
      </c>
      <c r="AE102" s="42">
        <v>335.5</v>
      </c>
      <c r="AF102" s="30">
        <v>0</v>
      </c>
      <c r="AG102" s="43"/>
      <c r="AH102" s="43"/>
      <c r="AI102" s="43"/>
      <c r="AJ102" s="43"/>
      <c r="AK102" s="50">
        <f t="shared" si="40"/>
        <v>157498.58999999997</v>
      </c>
      <c r="AL102" s="32"/>
    </row>
    <row r="103" spans="1:38" s="33" customFormat="1" ht="22.5" customHeight="1" thickBot="1" x14ac:dyDescent="0.3">
      <c r="A103" s="21">
        <f t="shared" si="32"/>
        <v>97</v>
      </c>
      <c r="B103" s="21" t="s">
        <v>39</v>
      </c>
      <c r="C103" s="21" t="s">
        <v>40</v>
      </c>
      <c r="D103" s="21">
        <v>30</v>
      </c>
      <c r="E103" s="159">
        <v>1</v>
      </c>
      <c r="F103" s="163" t="s">
        <v>41</v>
      </c>
      <c r="G103" s="53">
        <v>413</v>
      </c>
      <c r="H103" s="22" t="s">
        <v>259</v>
      </c>
      <c r="I103" s="22" t="s">
        <v>260</v>
      </c>
      <c r="J103" s="22" t="s">
        <v>42</v>
      </c>
      <c r="K103" s="34">
        <v>40179</v>
      </c>
      <c r="L103" s="35">
        <v>1</v>
      </c>
      <c r="M103" s="36">
        <v>30</v>
      </c>
      <c r="N103" s="35" t="s">
        <v>43</v>
      </c>
      <c r="O103" s="58" t="s">
        <v>248</v>
      </c>
      <c r="P103" s="58" t="s">
        <v>238</v>
      </c>
      <c r="Q103" s="58" t="s">
        <v>238</v>
      </c>
      <c r="R103" s="38">
        <v>1</v>
      </c>
      <c r="S103" s="49">
        <v>7631.1</v>
      </c>
      <c r="T103" s="26">
        <v>450</v>
      </c>
      <c r="U103" s="27">
        <f t="shared" si="33"/>
        <v>8081.1</v>
      </c>
      <c r="V103" s="40">
        <v>176.72</v>
      </c>
      <c r="W103" s="41">
        <f t="shared" si="34"/>
        <v>1346.85</v>
      </c>
      <c r="X103" s="41">
        <f t="shared" si="35"/>
        <v>13468.5</v>
      </c>
      <c r="Y103" s="28">
        <f t="shared" si="39"/>
        <v>4040.55</v>
      </c>
      <c r="Z103" s="28">
        <f t="shared" si="36"/>
        <v>1414.1924999999999</v>
      </c>
      <c r="AA103" s="28">
        <f t="shared" si="37"/>
        <v>242.43299999999999</v>
      </c>
      <c r="AB103" s="28">
        <v>603.49</v>
      </c>
      <c r="AC103" s="28">
        <f t="shared" si="38"/>
        <v>161.62200000000001</v>
      </c>
      <c r="AD103" s="42">
        <v>538.5</v>
      </c>
      <c r="AE103" s="42">
        <v>335.5</v>
      </c>
      <c r="AF103" s="30">
        <v>0</v>
      </c>
      <c r="AG103" s="43"/>
      <c r="AH103" s="43"/>
      <c r="AI103" s="43"/>
      <c r="AJ103" s="43"/>
      <c r="AK103" s="50">
        <f t="shared" si="40"/>
        <v>157498.58999999997</v>
      </c>
      <c r="AL103" s="32"/>
    </row>
    <row r="104" spans="1:38" s="33" customFormat="1" ht="22.5" customHeight="1" thickBot="1" x14ac:dyDescent="0.3">
      <c r="A104" s="21">
        <f t="shared" si="32"/>
        <v>98</v>
      </c>
      <c r="B104" s="21" t="s">
        <v>39</v>
      </c>
      <c r="C104" s="21" t="s">
        <v>40</v>
      </c>
      <c r="D104" s="21">
        <v>30</v>
      </c>
      <c r="E104" s="159">
        <v>1</v>
      </c>
      <c r="F104" s="163" t="s">
        <v>41</v>
      </c>
      <c r="G104" s="53">
        <v>414</v>
      </c>
      <c r="H104" s="22" t="s">
        <v>261</v>
      </c>
      <c r="I104" s="22" t="s">
        <v>262</v>
      </c>
      <c r="J104" s="22" t="s">
        <v>42</v>
      </c>
      <c r="K104" s="34">
        <v>40179</v>
      </c>
      <c r="L104" s="35">
        <v>1</v>
      </c>
      <c r="M104" s="36">
        <v>30</v>
      </c>
      <c r="N104" s="35" t="s">
        <v>43</v>
      </c>
      <c r="O104" s="58" t="s">
        <v>248</v>
      </c>
      <c r="P104" s="58" t="s">
        <v>238</v>
      </c>
      <c r="Q104" s="58" t="s">
        <v>238</v>
      </c>
      <c r="R104" s="38">
        <v>1</v>
      </c>
      <c r="S104" s="49">
        <v>7631.1</v>
      </c>
      <c r="T104" s="26">
        <v>450</v>
      </c>
      <c r="U104" s="27">
        <f t="shared" si="33"/>
        <v>8081.1</v>
      </c>
      <c r="V104" s="40">
        <v>176.72</v>
      </c>
      <c r="W104" s="41">
        <f t="shared" si="34"/>
        <v>1346.85</v>
      </c>
      <c r="X104" s="41">
        <f t="shared" si="35"/>
        <v>13468.5</v>
      </c>
      <c r="Y104" s="28">
        <f t="shared" si="39"/>
        <v>4040.55</v>
      </c>
      <c r="Z104" s="28">
        <f t="shared" si="36"/>
        <v>1414.1924999999999</v>
      </c>
      <c r="AA104" s="28">
        <f t="shared" si="37"/>
        <v>242.43299999999999</v>
      </c>
      <c r="AB104" s="28">
        <v>603.49</v>
      </c>
      <c r="AC104" s="28">
        <f t="shared" si="38"/>
        <v>161.62200000000001</v>
      </c>
      <c r="AD104" s="42">
        <v>538.5</v>
      </c>
      <c r="AE104" s="42">
        <v>335.5</v>
      </c>
      <c r="AF104" s="30">
        <v>0</v>
      </c>
      <c r="AG104" s="43"/>
      <c r="AH104" s="43"/>
      <c r="AI104" s="43"/>
      <c r="AJ104" s="43"/>
      <c r="AK104" s="50">
        <f t="shared" si="40"/>
        <v>157498.58999999997</v>
      </c>
      <c r="AL104" s="32"/>
    </row>
    <row r="105" spans="1:38" s="33" customFormat="1" ht="22.5" customHeight="1" thickBot="1" x14ac:dyDescent="0.3">
      <c r="A105" s="21">
        <f t="shared" si="32"/>
        <v>99</v>
      </c>
      <c r="B105" s="21" t="s">
        <v>39</v>
      </c>
      <c r="C105" s="21" t="s">
        <v>40</v>
      </c>
      <c r="D105" s="21">
        <v>30</v>
      </c>
      <c r="E105" s="159">
        <v>1</v>
      </c>
      <c r="F105" s="163" t="s">
        <v>41</v>
      </c>
      <c r="G105" s="53">
        <v>415</v>
      </c>
      <c r="H105" s="22" t="s">
        <v>263</v>
      </c>
      <c r="I105" s="22" t="s">
        <v>264</v>
      </c>
      <c r="J105" s="22" t="s">
        <v>42</v>
      </c>
      <c r="K105" s="34">
        <v>40179</v>
      </c>
      <c r="L105" s="35">
        <v>1</v>
      </c>
      <c r="M105" s="36">
        <v>30</v>
      </c>
      <c r="N105" s="35" t="s">
        <v>43</v>
      </c>
      <c r="O105" s="58" t="s">
        <v>248</v>
      </c>
      <c r="P105" s="58" t="s">
        <v>238</v>
      </c>
      <c r="Q105" s="58" t="s">
        <v>238</v>
      </c>
      <c r="R105" s="38">
        <v>1</v>
      </c>
      <c r="S105" s="49">
        <v>7631.1</v>
      </c>
      <c r="T105" s="26">
        <v>450</v>
      </c>
      <c r="U105" s="27">
        <f t="shared" si="33"/>
        <v>8081.1</v>
      </c>
      <c r="V105" s="40">
        <v>176.72</v>
      </c>
      <c r="W105" s="41">
        <f t="shared" si="34"/>
        <v>1346.85</v>
      </c>
      <c r="X105" s="41">
        <f t="shared" si="35"/>
        <v>13468.5</v>
      </c>
      <c r="Y105" s="28">
        <f t="shared" si="39"/>
        <v>4040.55</v>
      </c>
      <c r="Z105" s="28">
        <f t="shared" si="36"/>
        <v>1414.1924999999999</v>
      </c>
      <c r="AA105" s="28">
        <f t="shared" si="37"/>
        <v>242.43299999999999</v>
      </c>
      <c r="AB105" s="28">
        <v>603.49</v>
      </c>
      <c r="AC105" s="28">
        <f t="shared" si="38"/>
        <v>161.62200000000001</v>
      </c>
      <c r="AD105" s="42">
        <v>538.5</v>
      </c>
      <c r="AE105" s="42">
        <v>335.5</v>
      </c>
      <c r="AF105" s="30">
        <v>0</v>
      </c>
      <c r="AG105" s="43"/>
      <c r="AH105" s="43"/>
      <c r="AI105" s="43"/>
      <c r="AJ105" s="43"/>
      <c r="AK105" s="50">
        <f t="shared" si="40"/>
        <v>157498.58999999997</v>
      </c>
      <c r="AL105" s="32"/>
    </row>
    <row r="106" spans="1:38" s="33" customFormat="1" ht="22.5" customHeight="1" thickBot="1" x14ac:dyDescent="0.3">
      <c r="A106" s="21">
        <f t="shared" si="32"/>
        <v>100</v>
      </c>
      <c r="B106" s="21" t="s">
        <v>39</v>
      </c>
      <c r="C106" s="21" t="s">
        <v>40</v>
      </c>
      <c r="D106" s="21">
        <v>30</v>
      </c>
      <c r="E106" s="159">
        <v>1</v>
      </c>
      <c r="F106" s="163" t="s">
        <v>41</v>
      </c>
      <c r="G106" s="53">
        <v>408</v>
      </c>
      <c r="H106" s="22" t="s">
        <v>265</v>
      </c>
      <c r="I106" s="22" t="s">
        <v>266</v>
      </c>
      <c r="J106" s="22" t="s">
        <v>42</v>
      </c>
      <c r="K106" s="34">
        <v>40179</v>
      </c>
      <c r="L106" s="35">
        <v>1</v>
      </c>
      <c r="M106" s="36">
        <v>30</v>
      </c>
      <c r="N106" s="35" t="s">
        <v>43</v>
      </c>
      <c r="O106" s="58" t="s">
        <v>248</v>
      </c>
      <c r="P106" s="58" t="s">
        <v>238</v>
      </c>
      <c r="Q106" s="58" t="s">
        <v>238</v>
      </c>
      <c r="R106" s="38">
        <v>1</v>
      </c>
      <c r="S106" s="49">
        <v>7631.1</v>
      </c>
      <c r="T106" s="26">
        <v>450</v>
      </c>
      <c r="U106" s="27">
        <f t="shared" si="33"/>
        <v>8081.1</v>
      </c>
      <c r="V106" s="40">
        <v>176.72</v>
      </c>
      <c r="W106" s="41">
        <f t="shared" si="34"/>
        <v>1346.85</v>
      </c>
      <c r="X106" s="41">
        <f t="shared" si="35"/>
        <v>13468.5</v>
      </c>
      <c r="Y106" s="28">
        <f t="shared" si="39"/>
        <v>4040.55</v>
      </c>
      <c r="Z106" s="28">
        <f t="shared" si="36"/>
        <v>1414.1924999999999</v>
      </c>
      <c r="AA106" s="28">
        <f t="shared" si="37"/>
        <v>242.43299999999999</v>
      </c>
      <c r="AB106" s="28">
        <v>603.49</v>
      </c>
      <c r="AC106" s="28">
        <f t="shared" si="38"/>
        <v>161.62200000000001</v>
      </c>
      <c r="AD106" s="42">
        <v>538.5</v>
      </c>
      <c r="AE106" s="42">
        <v>335.5</v>
      </c>
      <c r="AF106" s="30">
        <v>0</v>
      </c>
      <c r="AG106" s="43"/>
      <c r="AH106" s="43"/>
      <c r="AI106" s="43"/>
      <c r="AJ106" s="43"/>
      <c r="AK106" s="50">
        <f t="shared" si="40"/>
        <v>157498.58999999997</v>
      </c>
      <c r="AL106" s="32"/>
    </row>
    <row r="107" spans="1:38" s="33" customFormat="1" ht="22.5" customHeight="1" thickBot="1" x14ac:dyDescent="0.3">
      <c r="F107" s="164"/>
      <c r="H107" s="59"/>
      <c r="K107" s="60"/>
      <c r="S107" s="61">
        <f t="shared" ref="S107:AK107" si="41">SUM(S6:S106)</f>
        <v>1028576.6399999988</v>
      </c>
      <c r="T107" s="61">
        <f t="shared" si="41"/>
        <v>55450</v>
      </c>
      <c r="U107" s="61">
        <f t="shared" si="41"/>
        <v>1084026.6399999992</v>
      </c>
      <c r="V107" s="61">
        <f t="shared" si="41"/>
        <v>29185.760000000013</v>
      </c>
      <c r="W107" s="61">
        <f t="shared" si="41"/>
        <v>180671.1066666668</v>
      </c>
      <c r="X107" s="61">
        <f t="shared" si="41"/>
        <v>1806711.066666665</v>
      </c>
      <c r="Y107" s="61">
        <f t="shared" si="41"/>
        <v>515257.36999999953</v>
      </c>
      <c r="Z107" s="61">
        <f t="shared" si="41"/>
        <v>189704.66199999978</v>
      </c>
      <c r="AA107" s="61">
        <f t="shared" si="41"/>
        <v>32520.799200000001</v>
      </c>
      <c r="AB107" s="61">
        <f t="shared" si="41"/>
        <v>68749.610000000015</v>
      </c>
      <c r="AC107" s="61">
        <f t="shared" si="41"/>
        <v>21680.532800000001</v>
      </c>
      <c r="AD107" s="61">
        <f t="shared" si="41"/>
        <v>59119.179999999957</v>
      </c>
      <c r="AE107" s="61">
        <f t="shared" si="41"/>
        <v>38873.270000000004</v>
      </c>
      <c r="AF107" s="61">
        <f t="shared" si="41"/>
        <v>0</v>
      </c>
      <c r="AG107" s="61">
        <f t="shared" si="41"/>
        <v>0</v>
      </c>
      <c r="AH107" s="61">
        <f t="shared" si="41"/>
        <v>0</v>
      </c>
      <c r="AI107" s="61">
        <f t="shared" si="41"/>
        <v>0</v>
      </c>
      <c r="AJ107" s="61">
        <f t="shared" si="41"/>
        <v>0</v>
      </c>
      <c r="AK107" s="50">
        <f t="shared" si="41"/>
        <v>20788964.991333328</v>
      </c>
      <c r="AL107" s="62"/>
    </row>
    <row r="108" spans="1:38" hidden="1" x14ac:dyDescent="0.25">
      <c r="U108" s="65">
        <f>SUM(S107+T107)</f>
        <v>1084026.6399999987</v>
      </c>
      <c r="V108" s="65"/>
      <c r="X108" s="64"/>
    </row>
    <row r="109" spans="1:38" s="33" customFormat="1" ht="22.5" hidden="1" customHeight="1" thickBot="1" x14ac:dyDescent="0.3">
      <c r="F109" s="164"/>
      <c r="H109" s="59"/>
      <c r="K109" s="60"/>
      <c r="S109" s="61">
        <v>1086274.8499999987</v>
      </c>
      <c r="T109" s="61">
        <v>0</v>
      </c>
      <c r="U109" s="61">
        <v>1086274.8499999987</v>
      </c>
      <c r="V109" s="61">
        <v>29891.940000000017</v>
      </c>
      <c r="W109" s="61">
        <v>181045.80833333347</v>
      </c>
      <c r="X109" s="61">
        <v>1810458.0833333321</v>
      </c>
      <c r="Y109" s="61">
        <v>509554.18</v>
      </c>
      <c r="Z109" s="61">
        <v>187942</v>
      </c>
      <c r="AA109" s="61">
        <v>32219</v>
      </c>
      <c r="AB109" s="61">
        <v>74472.790000000052</v>
      </c>
      <c r="AC109" s="61">
        <v>21479</v>
      </c>
      <c r="AD109" s="61">
        <v>63899.949999999946</v>
      </c>
      <c r="AE109" s="61">
        <v>42024.720000000023</v>
      </c>
      <c r="AF109" s="61">
        <v>0</v>
      </c>
      <c r="AG109" s="61">
        <v>0</v>
      </c>
      <c r="AH109" s="61">
        <v>0</v>
      </c>
      <c r="AI109" s="61">
        <v>0</v>
      </c>
      <c r="AJ109" s="61">
        <v>0</v>
      </c>
      <c r="AK109" s="50">
        <f>AK107-T123</f>
        <v>20788964.991333328</v>
      </c>
      <c r="AL109" s="62"/>
    </row>
    <row r="110" spans="1:38" hidden="1" x14ac:dyDescent="0.25">
      <c r="U110" s="65"/>
      <c r="V110" s="65"/>
      <c r="X110" s="64"/>
    </row>
    <row r="111" spans="1:38" s="33" customFormat="1" ht="22.5" hidden="1" customHeight="1" thickBot="1" x14ac:dyDescent="0.3">
      <c r="F111" s="164"/>
      <c r="H111" s="59"/>
      <c r="K111" s="60"/>
      <c r="S111" s="61">
        <f>S107-S109</f>
        <v>-57698.209999999846</v>
      </c>
      <c r="T111" s="61">
        <f t="shared" ref="T111:AK111" si="42">T107-T109</f>
        <v>55450</v>
      </c>
      <c r="U111" s="61">
        <f t="shared" si="42"/>
        <v>-2248.2099999994971</v>
      </c>
      <c r="V111" s="61">
        <f t="shared" si="42"/>
        <v>-706.18000000000393</v>
      </c>
      <c r="W111" s="61">
        <f t="shared" si="42"/>
        <v>-374.70166666666046</v>
      </c>
      <c r="X111" s="61">
        <f t="shared" si="42"/>
        <v>-3747.0166666670702</v>
      </c>
      <c r="Y111" s="61">
        <f t="shared" si="42"/>
        <v>5703.1899999995367</v>
      </c>
      <c r="Z111" s="61">
        <f t="shared" si="42"/>
        <v>1762.6619999997783</v>
      </c>
      <c r="AA111" s="61">
        <f t="shared" si="42"/>
        <v>301.79920000000129</v>
      </c>
      <c r="AB111" s="61">
        <f t="shared" si="42"/>
        <v>-5723.1800000000367</v>
      </c>
      <c r="AC111" s="61">
        <f t="shared" si="42"/>
        <v>201.53280000000086</v>
      </c>
      <c r="AD111" s="61">
        <f t="shared" si="42"/>
        <v>-4780.7699999999895</v>
      </c>
      <c r="AE111" s="61">
        <f t="shared" si="42"/>
        <v>-3151.4500000000189</v>
      </c>
      <c r="AF111" s="61">
        <f t="shared" si="42"/>
        <v>0</v>
      </c>
      <c r="AG111" s="61">
        <f t="shared" si="42"/>
        <v>0</v>
      </c>
      <c r="AH111" s="61">
        <f t="shared" si="42"/>
        <v>0</v>
      </c>
      <c r="AI111" s="61">
        <f t="shared" si="42"/>
        <v>0</v>
      </c>
      <c r="AJ111" s="61">
        <f t="shared" si="42"/>
        <v>0</v>
      </c>
      <c r="AK111" s="50">
        <f t="shared" si="42"/>
        <v>0</v>
      </c>
      <c r="AL111" s="62"/>
    </row>
    <row r="112" spans="1:38" hidden="1" x14ac:dyDescent="0.25">
      <c r="U112" s="65"/>
      <c r="V112" s="65"/>
      <c r="X112" s="64"/>
      <c r="Z112" s="81"/>
      <c r="AA112" s="81"/>
      <c r="AB112" s="81"/>
      <c r="AC112" s="81"/>
      <c r="AD112" s="81"/>
      <c r="AE112" s="81"/>
    </row>
    <row r="113" spans="6:38" hidden="1" x14ac:dyDescent="0.25">
      <c r="O113" s="121"/>
      <c r="P113" s="121"/>
      <c r="Q113" s="121"/>
      <c r="R113" s="121"/>
      <c r="S113" s="122"/>
      <c r="T113" s="123"/>
      <c r="U113" s="123"/>
      <c r="V113" s="123"/>
      <c r="W113" s="82"/>
      <c r="X113"/>
      <c r="Y113" s="81"/>
      <c r="Z113" s="81"/>
      <c r="AA113" s="81"/>
      <c r="AC113" s="81"/>
    </row>
    <row r="114" spans="6:38" x14ac:dyDescent="0.25">
      <c r="O114" s="121"/>
      <c r="P114" s="121"/>
      <c r="Q114" s="121"/>
      <c r="R114" s="121"/>
      <c r="S114" s="124"/>
      <c r="T114" s="123"/>
      <c r="U114" s="125"/>
      <c r="V114" s="123"/>
      <c r="W114" s="82"/>
      <c r="X114"/>
      <c r="Y114" s="81"/>
      <c r="Z114" s="81"/>
      <c r="AA114" s="81"/>
      <c r="AB114" s="81"/>
      <c r="AC114" s="81"/>
      <c r="AD114" s="81"/>
      <c r="AE114" s="81"/>
    </row>
    <row r="115" spans="6:38" s="133" customFormat="1" ht="22.5" customHeight="1" thickBot="1" x14ac:dyDescent="0.3">
      <c r="F115" s="164"/>
      <c r="H115" s="134"/>
      <c r="K115" s="135"/>
      <c r="S115" s="61">
        <f>996411.639999999+S23</f>
        <v>1027428.639999999</v>
      </c>
      <c r="T115" s="61">
        <v>0</v>
      </c>
      <c r="U115" s="61">
        <f>996411.639999999+U23</f>
        <v>1027428.639999999</v>
      </c>
      <c r="V115" s="61">
        <f>29185.76+V23</f>
        <v>29185.759999999998</v>
      </c>
      <c r="W115" s="61">
        <f>166068.606666667+W23</f>
        <v>171238.10666666701</v>
      </c>
      <c r="X115" s="61">
        <f>1660686.06666667+X23</f>
        <v>1712381.0666666699</v>
      </c>
      <c r="Y115" s="61">
        <f>471449.87+Y23</f>
        <v>486958.37</v>
      </c>
      <c r="Z115" s="61">
        <f>174372.037+Z23</f>
        <v>179800.01200000002</v>
      </c>
      <c r="AA115" s="61">
        <f>29892.3492+AA23</f>
        <v>30822.859199999999</v>
      </c>
      <c r="AB115" s="61">
        <f>66756.31+AB23</f>
        <v>68101.2</v>
      </c>
      <c r="AC115" s="61">
        <f>19928.2328+AC23</f>
        <v>20548.572800000002</v>
      </c>
      <c r="AD115" s="61">
        <f>58266.18+AD23</f>
        <v>59016.18</v>
      </c>
      <c r="AE115" s="61">
        <f>37831.07+AE23</f>
        <v>38781.07</v>
      </c>
      <c r="AF115" s="61">
        <v>0</v>
      </c>
      <c r="AG115" s="61">
        <v>0</v>
      </c>
      <c r="AH115" s="61">
        <v>0</v>
      </c>
      <c r="AI115" s="61">
        <v>0</v>
      </c>
      <c r="AJ115" s="61">
        <v>0</v>
      </c>
      <c r="AK115" s="50">
        <v>19249927.491333328</v>
      </c>
      <c r="AL115" s="62"/>
    </row>
    <row r="116" spans="6:38" s="136" customFormat="1" x14ac:dyDescent="0.25">
      <c r="F116" s="147"/>
      <c r="K116" s="137"/>
      <c r="O116" s="138"/>
      <c r="P116" s="138"/>
      <c r="Q116" s="138"/>
      <c r="R116" s="138"/>
      <c r="S116" s="139">
        <f>S107-S115</f>
        <v>1147.9999999998836</v>
      </c>
      <c r="T116" s="139">
        <f t="shared" ref="T116:AK116" si="43">T107-T115</f>
        <v>55450</v>
      </c>
      <c r="U116" s="139">
        <f t="shared" si="43"/>
        <v>56598.000000000233</v>
      </c>
      <c r="V116" s="139">
        <f t="shared" si="43"/>
        <v>0</v>
      </c>
      <c r="W116" s="139">
        <f t="shared" si="43"/>
        <v>9432.9999999997963</v>
      </c>
      <c r="X116" s="139"/>
      <c r="Y116" s="139">
        <f t="shared" si="43"/>
        <v>28298.999999999534</v>
      </c>
      <c r="Z116" s="139">
        <f t="shared" si="43"/>
        <v>9904.6499999997613</v>
      </c>
      <c r="AA116" s="139">
        <f t="shared" si="43"/>
        <v>1697.9400000000023</v>
      </c>
      <c r="AB116" s="139">
        <f t="shared" si="43"/>
        <v>648.41000000001804</v>
      </c>
      <c r="AC116" s="139">
        <f t="shared" si="43"/>
        <v>1131.9599999999991</v>
      </c>
      <c r="AD116" s="139">
        <f t="shared" si="43"/>
        <v>102.99999999995634</v>
      </c>
      <c r="AE116" s="139">
        <f t="shared" si="43"/>
        <v>92.200000000004366</v>
      </c>
      <c r="AF116" s="139">
        <f t="shared" si="43"/>
        <v>0</v>
      </c>
      <c r="AG116" s="139">
        <f t="shared" si="43"/>
        <v>0</v>
      </c>
      <c r="AH116" s="139">
        <f t="shared" si="43"/>
        <v>0</v>
      </c>
      <c r="AI116" s="139">
        <f t="shared" si="43"/>
        <v>0</v>
      </c>
      <c r="AJ116" s="139">
        <f t="shared" si="43"/>
        <v>0</v>
      </c>
      <c r="AK116" s="139">
        <f t="shared" si="43"/>
        <v>1539037.5</v>
      </c>
    </row>
    <row r="117" spans="6:38" ht="15.75" thickBot="1" x14ac:dyDescent="0.3">
      <c r="O117" s="121"/>
      <c r="P117" s="121"/>
      <c r="Q117" s="121"/>
      <c r="R117" s="121"/>
      <c r="S117" s="126"/>
      <c r="T117" s="127"/>
      <c r="U117" s="127"/>
      <c r="V117" s="128"/>
      <c r="W117"/>
      <c r="X117" s="61"/>
    </row>
    <row r="118" spans="6:38" s="136" customFormat="1" x14ac:dyDescent="0.2">
      <c r="F118" s="147"/>
      <c r="K118" s="137"/>
      <c r="O118" s="138"/>
      <c r="P118" s="138"/>
      <c r="Q118" s="138"/>
      <c r="R118" s="138"/>
      <c r="S118" s="140" t="s">
        <v>320</v>
      </c>
      <c r="T118" s="141"/>
      <c r="U118" s="141"/>
      <c r="W118" s="141"/>
      <c r="X118" s="157"/>
      <c r="AK118" s="142"/>
    </row>
    <row r="119" spans="6:38" s="136" customFormat="1" x14ac:dyDescent="0.25">
      <c r="F119" s="147"/>
      <c r="K119" s="137"/>
      <c r="O119" s="138"/>
      <c r="P119" s="138"/>
      <c r="Q119" s="138"/>
      <c r="R119" s="138"/>
      <c r="S119" s="143"/>
      <c r="T119" s="141" t="s">
        <v>321</v>
      </c>
      <c r="U119" s="144"/>
      <c r="W119" s="141"/>
      <c r="X119" s="157"/>
      <c r="AK119" s="142"/>
    </row>
    <row r="120" spans="6:38" s="138" customFormat="1" x14ac:dyDescent="0.25">
      <c r="F120" s="147"/>
      <c r="K120" s="148"/>
      <c r="S120" s="149"/>
      <c r="T120" s="150" t="s">
        <v>322</v>
      </c>
      <c r="U120" s="150" t="s">
        <v>323</v>
      </c>
      <c r="W120" s="151"/>
      <c r="X120" s="151"/>
      <c r="AK120" s="152"/>
    </row>
    <row r="121" spans="6:38" s="138" customFormat="1" x14ac:dyDescent="0.25">
      <c r="F121" s="147"/>
      <c r="K121" s="148"/>
      <c r="S121" s="139" t="s">
        <v>324</v>
      </c>
      <c r="T121" s="153">
        <f>T116</f>
        <v>55450</v>
      </c>
      <c r="U121" s="153">
        <f>T121*12</f>
        <v>665400</v>
      </c>
      <c r="W121" s="154"/>
      <c r="X121" s="151"/>
      <c r="AK121" s="152"/>
    </row>
    <row r="122" spans="6:38" s="138" customFormat="1" x14ac:dyDescent="0.25">
      <c r="F122" s="147"/>
      <c r="K122" s="148"/>
      <c r="S122" s="139" t="s">
        <v>325</v>
      </c>
      <c r="T122" s="153">
        <v>0</v>
      </c>
      <c r="U122" s="153">
        <v>9241.67</v>
      </c>
      <c r="W122" s="154"/>
      <c r="X122" s="151"/>
      <c r="AK122" s="152"/>
    </row>
    <row r="123" spans="6:38" s="138" customFormat="1" x14ac:dyDescent="0.25">
      <c r="F123" s="147"/>
      <c r="K123" s="148"/>
      <c r="S123" s="139" t="s">
        <v>326</v>
      </c>
      <c r="T123" s="153">
        <v>0</v>
      </c>
      <c r="U123" s="153">
        <v>92416.67</v>
      </c>
      <c r="W123" s="154"/>
      <c r="X123" s="151"/>
      <c r="AK123" s="152"/>
    </row>
    <row r="124" spans="6:38" s="138" customFormat="1" x14ac:dyDescent="0.25">
      <c r="F124" s="147"/>
      <c r="K124" s="148"/>
      <c r="S124" s="139" t="s">
        <v>327</v>
      </c>
      <c r="T124" s="153">
        <f>Z116</f>
        <v>9904.6499999997613</v>
      </c>
      <c r="U124" s="153">
        <f>T124*12</f>
        <v>118855.79999999714</v>
      </c>
      <c r="W124" s="154"/>
      <c r="X124" s="151"/>
      <c r="AK124" s="152"/>
    </row>
    <row r="125" spans="6:38" s="138" customFormat="1" x14ac:dyDescent="0.25">
      <c r="F125" s="147"/>
      <c r="K125" s="148"/>
      <c r="S125" s="139" t="s">
        <v>328</v>
      </c>
      <c r="T125" s="153">
        <f>AA116</f>
        <v>1697.9400000000023</v>
      </c>
      <c r="U125" s="153">
        <f t="shared" ref="U125:U126" si="44">T125*12</f>
        <v>20375.280000000028</v>
      </c>
      <c r="W125" s="154"/>
      <c r="X125" s="151"/>
      <c r="AK125" s="152"/>
    </row>
    <row r="126" spans="6:38" s="138" customFormat="1" x14ac:dyDescent="0.25">
      <c r="F126" s="147"/>
      <c r="K126" s="148"/>
      <c r="S126" s="139" t="s">
        <v>329</v>
      </c>
      <c r="T126" s="153">
        <f>AC116</f>
        <v>1131.9599999999991</v>
      </c>
      <c r="U126" s="153">
        <f t="shared" si="44"/>
        <v>13583.51999999999</v>
      </c>
      <c r="W126" s="154"/>
      <c r="X126" s="151"/>
      <c r="AK126" s="152"/>
    </row>
    <row r="127" spans="6:38" s="138" customFormat="1" x14ac:dyDescent="0.25">
      <c r="F127" s="147"/>
      <c r="K127" s="148"/>
      <c r="S127" s="139" t="s">
        <v>330</v>
      </c>
      <c r="T127" s="153" t="s">
        <v>281</v>
      </c>
      <c r="U127" s="153">
        <f>Y116</f>
        <v>28298.999999999534</v>
      </c>
      <c r="W127" s="154"/>
      <c r="X127" s="151"/>
      <c r="AK127" s="152"/>
    </row>
    <row r="128" spans="6:38" s="138" customFormat="1" x14ac:dyDescent="0.25">
      <c r="F128" s="147"/>
      <c r="K128" s="148"/>
      <c r="S128" s="139" t="s">
        <v>331</v>
      </c>
      <c r="T128" s="155">
        <v>84674.949166666178</v>
      </c>
      <c r="U128" s="155">
        <f>SUM(U121:U127)</f>
        <v>948171.9399999968</v>
      </c>
      <c r="W128" s="156"/>
      <c r="X128" s="151"/>
      <c r="AK128" s="152"/>
    </row>
    <row r="129" spans="6:37" s="136" customFormat="1" x14ac:dyDescent="0.25">
      <c r="F129" s="147"/>
      <c r="K129" s="137"/>
      <c r="AK129" s="142"/>
    </row>
  </sheetData>
  <mergeCells count="7">
    <mergeCell ref="A1:AJ1"/>
    <mergeCell ref="A2:AK2"/>
    <mergeCell ref="S4:V4"/>
    <mergeCell ref="W4:Y4"/>
    <mergeCell ref="Z4:AE4"/>
    <mergeCell ref="AG4:AH4"/>
    <mergeCell ref="AI4:AJ4"/>
  </mergeCells>
  <pageMargins left="0.62992125984251968" right="0.15748031496062992" top="0.31496062992125984" bottom="0.31496062992125984" header="0.31496062992125984" footer="0.31496062992125984"/>
  <pageSetup paperSize="5" scale="66" orientation="landscape" r:id="rId1"/>
  <ignoredErrors>
    <ignoredError sqref="F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opLeftCell="A44" zoomScaleNormal="100" workbookViewId="0">
      <selection activeCell="I68" sqref="I68"/>
    </sheetView>
  </sheetViews>
  <sheetFormatPr baseColWidth="10" defaultColWidth="4.7109375" defaultRowHeight="15" x14ac:dyDescent="0.25"/>
  <cols>
    <col min="1" max="1" width="4.7109375" customWidth="1"/>
    <col min="2" max="2" width="7.5703125" customWidth="1"/>
    <col min="3" max="9" width="4.7109375" customWidth="1"/>
    <col min="10" max="10" width="10.140625" style="76" customWidth="1"/>
    <col min="11" max="11" width="4.7109375" customWidth="1"/>
    <col min="12" max="12" width="10.140625" style="76" bestFit="1" customWidth="1"/>
    <col min="13" max="13" width="4.7109375" customWidth="1"/>
    <col min="14" max="14" width="14" style="77" customWidth="1"/>
  </cols>
  <sheetData>
    <row r="1" spans="1:17" x14ac:dyDescent="0.25">
      <c r="A1" s="67"/>
      <c r="B1" s="67"/>
      <c r="C1" s="67"/>
      <c r="D1" s="67"/>
      <c r="E1" s="67"/>
      <c r="F1" s="67"/>
      <c r="G1" s="67"/>
      <c r="H1" s="67"/>
      <c r="I1" s="67"/>
      <c r="J1" s="68"/>
      <c r="K1" s="67"/>
      <c r="L1" s="68"/>
      <c r="M1" s="67"/>
      <c r="N1" s="69"/>
      <c r="O1" s="67"/>
      <c r="P1" s="67"/>
    </row>
    <row r="2" spans="1:17" ht="15.75" x14ac:dyDescent="0.25">
      <c r="A2" s="176" t="s">
        <v>268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70"/>
    </row>
    <row r="3" spans="1:17" ht="15.75" x14ac:dyDescent="0.25">
      <c r="A3" s="176" t="s">
        <v>319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70"/>
    </row>
    <row r="4" spans="1:17" ht="15.75" x14ac:dyDescent="0.25">
      <c r="A4" s="176" t="s">
        <v>269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70"/>
    </row>
    <row r="5" spans="1:17" ht="15.75" x14ac:dyDescent="0.25">
      <c r="A5" s="71"/>
      <c r="B5" s="71"/>
      <c r="C5" s="71"/>
      <c r="D5" s="71"/>
      <c r="E5" s="71"/>
      <c r="F5" s="71"/>
      <c r="G5" s="71"/>
      <c r="H5" s="71"/>
      <c r="I5" s="71"/>
      <c r="J5" s="72"/>
      <c r="K5" s="71"/>
      <c r="L5" s="72"/>
      <c r="M5" s="71"/>
      <c r="N5" s="73"/>
      <c r="O5" s="73"/>
      <c r="P5" s="73"/>
      <c r="Q5" s="70"/>
    </row>
    <row r="6" spans="1:17" x14ac:dyDescent="0.25">
      <c r="A6" s="67"/>
      <c r="B6" s="67"/>
      <c r="C6" s="67"/>
      <c r="D6" s="67"/>
      <c r="E6" s="67"/>
      <c r="F6" s="67"/>
      <c r="G6" s="67"/>
      <c r="H6" s="67"/>
      <c r="I6" s="67"/>
      <c r="J6" s="68"/>
      <c r="K6" s="67"/>
      <c r="L6" s="68"/>
      <c r="M6" s="67"/>
      <c r="N6" s="69"/>
      <c r="O6" s="67"/>
      <c r="P6" s="67"/>
    </row>
    <row r="7" spans="1:17" x14ac:dyDescent="0.25">
      <c r="A7" s="69" t="s">
        <v>47</v>
      </c>
      <c r="B7" s="67"/>
      <c r="C7" s="67"/>
      <c r="D7" s="67"/>
      <c r="E7" s="67"/>
      <c r="F7" s="67"/>
      <c r="G7" s="67"/>
      <c r="H7" s="67"/>
      <c r="I7" s="67"/>
      <c r="J7" s="68"/>
      <c r="K7" s="67"/>
      <c r="L7" s="68"/>
      <c r="M7" s="67"/>
      <c r="N7" s="69"/>
      <c r="O7" s="67"/>
      <c r="P7" s="67"/>
    </row>
    <row r="8" spans="1:17" x14ac:dyDescent="0.25">
      <c r="A8" s="67"/>
      <c r="B8" s="67"/>
      <c r="C8" s="67"/>
      <c r="D8" s="67"/>
      <c r="E8" s="67"/>
      <c r="F8" s="67"/>
      <c r="G8" s="67"/>
      <c r="H8" s="67"/>
      <c r="I8" s="67"/>
      <c r="J8" s="68"/>
      <c r="K8" s="67"/>
      <c r="L8" s="68"/>
      <c r="M8" s="67"/>
      <c r="N8" s="69"/>
      <c r="O8" s="67"/>
      <c r="P8" s="67"/>
    </row>
    <row r="9" spans="1:17" x14ac:dyDescent="0.25">
      <c r="A9" s="89"/>
      <c r="B9" s="90">
        <v>1</v>
      </c>
      <c r="C9" s="89" t="s">
        <v>270</v>
      </c>
      <c r="D9" s="89"/>
      <c r="E9" s="89"/>
      <c r="F9" s="89"/>
      <c r="G9" s="89"/>
      <c r="H9" s="89"/>
      <c r="I9" s="89"/>
      <c r="J9" s="91">
        <v>53511.9</v>
      </c>
      <c r="K9" s="89"/>
      <c r="L9" s="91">
        <f t="shared" ref="L9:L12" si="0">(J9*B9)</f>
        <v>53511.9</v>
      </c>
      <c r="M9" s="89"/>
      <c r="N9" s="69"/>
      <c r="O9" s="89"/>
      <c r="P9" s="89"/>
    </row>
    <row r="10" spans="1:17" x14ac:dyDescent="0.25">
      <c r="A10" s="89"/>
      <c r="B10" s="90">
        <v>1</v>
      </c>
      <c r="C10" s="89" t="s">
        <v>271</v>
      </c>
      <c r="D10" s="89"/>
      <c r="E10" s="89"/>
      <c r="F10" s="89"/>
      <c r="G10" s="89"/>
      <c r="H10" s="89"/>
      <c r="I10" s="89"/>
      <c r="J10" s="91">
        <v>20680</v>
      </c>
      <c r="K10" s="89"/>
      <c r="L10" s="91">
        <f t="shared" si="0"/>
        <v>20680</v>
      </c>
      <c r="M10" s="89"/>
      <c r="N10" s="69"/>
      <c r="O10" s="89"/>
      <c r="P10" s="89"/>
    </row>
    <row r="11" spans="1:17" x14ac:dyDescent="0.25">
      <c r="A11" s="89"/>
      <c r="B11" s="90">
        <v>1</v>
      </c>
      <c r="C11" s="84" t="s">
        <v>272</v>
      </c>
      <c r="D11" s="89"/>
      <c r="E11" s="89"/>
      <c r="F11" s="89"/>
      <c r="G11" s="89"/>
      <c r="H11" s="89"/>
      <c r="I11" s="89"/>
      <c r="J11" s="91">
        <v>13653.8</v>
      </c>
      <c r="K11" s="89"/>
      <c r="L11" s="91">
        <f t="shared" si="0"/>
        <v>13653.8</v>
      </c>
      <c r="M11" s="89"/>
      <c r="N11" s="69"/>
      <c r="O11" s="89"/>
      <c r="P11" s="89"/>
    </row>
    <row r="12" spans="1:17" x14ac:dyDescent="0.25">
      <c r="A12" s="89"/>
      <c r="B12" s="90">
        <v>1</v>
      </c>
      <c r="C12" s="84" t="s">
        <v>273</v>
      </c>
      <c r="D12" s="84"/>
      <c r="E12" s="89"/>
      <c r="F12" s="89"/>
      <c r="G12" s="89"/>
      <c r="H12" s="89"/>
      <c r="I12" s="89"/>
      <c r="J12" s="91">
        <v>8973</v>
      </c>
      <c r="K12" s="89"/>
      <c r="L12" s="91">
        <f t="shared" si="0"/>
        <v>8973</v>
      </c>
      <c r="M12" s="89"/>
      <c r="N12" s="74">
        <f>SUM(L9:L12)</f>
        <v>96818.7</v>
      </c>
      <c r="O12" s="89"/>
      <c r="P12" s="89"/>
    </row>
    <row r="13" spans="1:17" x14ac:dyDescent="0.25">
      <c r="A13" s="89"/>
      <c r="B13" s="85">
        <f>SUM(B9:B12)</f>
        <v>4</v>
      </c>
      <c r="C13" s="89"/>
      <c r="D13" s="89"/>
      <c r="E13" s="89"/>
      <c r="F13" s="89"/>
      <c r="G13" s="89"/>
      <c r="H13" s="89"/>
      <c r="I13" s="89"/>
      <c r="J13" s="91"/>
      <c r="K13" s="89"/>
      <c r="L13" s="91"/>
      <c r="M13" s="89"/>
      <c r="N13" s="69"/>
      <c r="O13" s="89"/>
      <c r="P13" s="89"/>
    </row>
    <row r="14" spans="1:17" x14ac:dyDescent="0.25">
      <c r="A14" s="89"/>
      <c r="B14" s="90"/>
      <c r="C14" s="89"/>
      <c r="D14" s="89"/>
      <c r="E14" s="89"/>
      <c r="F14" s="89"/>
      <c r="G14" s="89"/>
      <c r="H14" s="89"/>
      <c r="I14" s="89"/>
      <c r="J14" s="91"/>
      <c r="K14" s="89"/>
      <c r="L14" s="91"/>
      <c r="M14" s="89"/>
      <c r="N14" s="69"/>
      <c r="O14" s="89"/>
      <c r="P14" s="89"/>
    </row>
    <row r="15" spans="1:17" x14ac:dyDescent="0.25">
      <c r="A15" s="69" t="s">
        <v>274</v>
      </c>
      <c r="B15" s="67"/>
      <c r="C15" s="67"/>
      <c r="D15" s="67"/>
      <c r="E15" s="67"/>
      <c r="F15" s="67"/>
      <c r="G15" s="67"/>
      <c r="H15" s="67"/>
      <c r="I15" s="67"/>
      <c r="J15" s="68"/>
      <c r="K15" s="67"/>
      <c r="L15" s="68"/>
      <c r="M15" s="67"/>
      <c r="N15" s="69"/>
      <c r="O15" s="67"/>
      <c r="P15" s="67"/>
    </row>
    <row r="16" spans="1:17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8"/>
      <c r="K16" s="67"/>
      <c r="L16" s="68"/>
      <c r="M16" s="67"/>
      <c r="N16" s="69"/>
      <c r="O16" s="67"/>
      <c r="P16" s="67"/>
    </row>
    <row r="17" spans="1:16" x14ac:dyDescent="0.25">
      <c r="A17" s="67"/>
      <c r="B17" s="90">
        <v>1</v>
      </c>
      <c r="C17" s="89" t="s">
        <v>275</v>
      </c>
      <c r="D17" s="89"/>
      <c r="E17" s="89"/>
      <c r="F17" s="89"/>
      <c r="G17" s="89"/>
      <c r="H17" s="89"/>
      <c r="I17" s="89"/>
      <c r="J17" s="91">
        <v>31028.26</v>
      </c>
      <c r="K17" s="89"/>
      <c r="L17" s="91">
        <f>(J17*B17)</f>
        <v>31028.26</v>
      </c>
      <c r="M17" s="89"/>
      <c r="N17" s="69"/>
      <c r="O17" s="89"/>
      <c r="P17" s="67"/>
    </row>
    <row r="18" spans="1:16" x14ac:dyDescent="0.25">
      <c r="A18" s="67"/>
      <c r="B18" s="90">
        <v>1</v>
      </c>
      <c r="C18" s="89" t="s">
        <v>276</v>
      </c>
      <c r="D18" s="89"/>
      <c r="E18" s="89"/>
      <c r="F18" s="89"/>
      <c r="G18" s="89"/>
      <c r="H18" s="89"/>
      <c r="I18" s="89"/>
      <c r="J18" s="91">
        <v>13967</v>
      </c>
      <c r="K18" s="89"/>
      <c r="L18" s="91">
        <f>(J18*B18)</f>
        <v>13967</v>
      </c>
      <c r="M18" s="89"/>
      <c r="N18" s="69"/>
      <c r="O18" s="89"/>
      <c r="P18" s="67"/>
    </row>
    <row r="19" spans="1:16" x14ac:dyDescent="0.25">
      <c r="A19" s="67"/>
      <c r="B19" s="90">
        <v>10</v>
      </c>
      <c r="C19" s="89" t="s">
        <v>306</v>
      </c>
      <c r="D19" s="89"/>
      <c r="E19" s="89"/>
      <c r="F19" s="89"/>
      <c r="G19" s="89"/>
      <c r="H19" s="89"/>
      <c r="I19" s="89"/>
      <c r="J19" s="91">
        <v>8973.09</v>
      </c>
      <c r="K19" s="89"/>
      <c r="L19" s="91">
        <f>(J19*B19)</f>
        <v>89730.9</v>
      </c>
      <c r="M19" s="89"/>
      <c r="N19" s="69"/>
      <c r="O19" s="89"/>
      <c r="P19" s="67"/>
    </row>
    <row r="20" spans="1:16" x14ac:dyDescent="0.25">
      <c r="A20" s="67"/>
      <c r="B20" s="90">
        <v>2</v>
      </c>
      <c r="C20" s="89" t="s">
        <v>307</v>
      </c>
      <c r="D20" s="89"/>
      <c r="E20" s="89"/>
      <c r="F20" s="89"/>
      <c r="G20" s="89"/>
      <c r="H20" s="89"/>
      <c r="I20" s="89"/>
      <c r="J20" s="91">
        <v>7204.8</v>
      </c>
      <c r="K20" s="89"/>
      <c r="L20" s="91">
        <f>(J20*B20)</f>
        <v>14409.6</v>
      </c>
      <c r="M20" s="89"/>
      <c r="N20" s="69"/>
      <c r="O20" s="89"/>
      <c r="P20" s="67"/>
    </row>
    <row r="21" spans="1:16" x14ac:dyDescent="0.25">
      <c r="A21" s="67"/>
      <c r="B21" s="90"/>
      <c r="C21" s="89"/>
      <c r="D21" s="89"/>
      <c r="E21" s="89"/>
      <c r="F21" s="89"/>
      <c r="G21" s="89"/>
      <c r="H21" s="89"/>
      <c r="I21" s="89"/>
      <c r="J21" s="91"/>
      <c r="K21" s="89"/>
      <c r="L21" s="91"/>
      <c r="M21" s="89"/>
      <c r="N21" s="74"/>
      <c r="O21" s="89"/>
      <c r="P21" s="67"/>
    </row>
    <row r="22" spans="1:16" x14ac:dyDescent="0.25">
      <c r="A22" s="67"/>
      <c r="B22" s="85">
        <f>SUM(B17:B21)</f>
        <v>14</v>
      </c>
      <c r="C22" s="89"/>
      <c r="D22" s="89"/>
      <c r="E22" s="89"/>
      <c r="F22" s="89"/>
      <c r="G22" s="89"/>
      <c r="H22" s="89"/>
      <c r="I22" s="89"/>
      <c r="J22" s="91"/>
      <c r="K22" s="89"/>
      <c r="L22" s="89"/>
      <c r="M22" s="89"/>
      <c r="N22" s="74">
        <f>SUM(L17:L20)</f>
        <v>149135.75999999998</v>
      </c>
      <c r="O22" s="89"/>
      <c r="P22" s="67"/>
    </row>
    <row r="23" spans="1:16" x14ac:dyDescent="0.25">
      <c r="A23" s="67"/>
      <c r="B23" s="90"/>
      <c r="C23" s="89"/>
      <c r="D23" s="89"/>
      <c r="E23" s="89"/>
      <c r="F23" s="89"/>
      <c r="G23" s="89"/>
      <c r="H23" s="89"/>
      <c r="I23" s="89"/>
      <c r="J23" s="91"/>
      <c r="K23" s="89"/>
      <c r="L23" s="91"/>
      <c r="M23" s="89"/>
      <c r="N23" s="69"/>
      <c r="O23" s="89"/>
      <c r="P23" s="67"/>
    </row>
    <row r="24" spans="1:16" x14ac:dyDescent="0.25">
      <c r="A24" s="69" t="s">
        <v>277</v>
      </c>
      <c r="B24" s="67"/>
      <c r="C24" s="67"/>
      <c r="D24" s="67"/>
      <c r="E24" s="67"/>
      <c r="F24" s="67"/>
      <c r="G24" s="67"/>
      <c r="H24" s="67"/>
      <c r="I24" s="67"/>
      <c r="J24" s="68"/>
      <c r="K24" s="67"/>
      <c r="L24" s="68"/>
      <c r="M24" s="67"/>
      <c r="N24" s="69"/>
      <c r="O24" s="67"/>
      <c r="P24" s="67"/>
    </row>
    <row r="25" spans="1:16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8"/>
      <c r="K25" s="67"/>
      <c r="L25" s="68"/>
      <c r="M25" s="67"/>
      <c r="N25" s="69"/>
      <c r="O25" s="67"/>
      <c r="P25" s="67"/>
    </row>
    <row r="26" spans="1:16" x14ac:dyDescent="0.25">
      <c r="A26" s="89"/>
      <c r="B26" s="90">
        <v>1</v>
      </c>
      <c r="C26" s="89" t="s">
        <v>278</v>
      </c>
      <c r="D26" s="89"/>
      <c r="E26" s="89"/>
      <c r="F26" s="89"/>
      <c r="G26" s="89"/>
      <c r="H26" s="89"/>
      <c r="I26" s="89"/>
      <c r="J26" s="91">
        <v>11437.6</v>
      </c>
      <c r="K26" s="89"/>
      <c r="L26" s="91">
        <f>(J26*B26)</f>
        <v>11437.6</v>
      </c>
      <c r="M26" s="89"/>
      <c r="N26" s="69"/>
      <c r="O26" s="89"/>
      <c r="P26" s="89"/>
    </row>
    <row r="27" spans="1:16" x14ac:dyDescent="0.25">
      <c r="A27" s="89"/>
      <c r="B27" s="90">
        <v>2</v>
      </c>
      <c r="C27" s="89" t="s">
        <v>279</v>
      </c>
      <c r="D27" s="89"/>
      <c r="E27" s="89"/>
      <c r="F27" s="89"/>
      <c r="G27" s="89"/>
      <c r="H27" s="89"/>
      <c r="I27" s="89"/>
      <c r="J27" s="91">
        <v>10114.85</v>
      </c>
      <c r="K27" s="89"/>
      <c r="L27" s="91">
        <f>(J27*B27)</f>
        <v>20229.7</v>
      </c>
      <c r="M27" s="89"/>
      <c r="N27" s="69"/>
      <c r="O27" s="89"/>
      <c r="P27" s="89"/>
    </row>
    <row r="28" spans="1:16" x14ac:dyDescent="0.25">
      <c r="A28" s="89"/>
      <c r="B28" s="90">
        <v>10</v>
      </c>
      <c r="C28" s="89" t="s">
        <v>280</v>
      </c>
      <c r="D28" s="89"/>
      <c r="E28" s="89"/>
      <c r="F28" s="89"/>
      <c r="G28" s="89"/>
      <c r="H28" s="89"/>
      <c r="I28" s="89"/>
      <c r="J28" s="91">
        <v>7631.1</v>
      </c>
      <c r="K28" s="89"/>
      <c r="L28" s="91">
        <f>(J28*B28)</f>
        <v>76311</v>
      </c>
      <c r="M28" s="89"/>
      <c r="N28" s="69"/>
      <c r="O28" s="89"/>
      <c r="P28" s="89"/>
    </row>
    <row r="29" spans="1:16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91"/>
      <c r="K29" s="89"/>
      <c r="L29" s="91"/>
      <c r="M29" s="89"/>
      <c r="N29" s="74">
        <f>SUM(L26:L28)</f>
        <v>107978.3</v>
      </c>
      <c r="O29" s="89"/>
      <c r="P29" s="89"/>
    </row>
    <row r="30" spans="1:16" x14ac:dyDescent="0.25">
      <c r="A30" s="89"/>
      <c r="B30" s="85">
        <f>SUM(B26:B28)</f>
        <v>13</v>
      </c>
      <c r="C30" s="89"/>
      <c r="D30" s="89"/>
      <c r="E30" s="89"/>
      <c r="F30" s="89"/>
      <c r="G30" s="89"/>
      <c r="H30" s="89"/>
      <c r="I30" s="89"/>
      <c r="J30" s="91"/>
      <c r="K30" s="89"/>
      <c r="L30" s="91"/>
      <c r="M30" s="89"/>
      <c r="N30" s="69"/>
      <c r="O30" s="89"/>
      <c r="P30" s="89"/>
    </row>
    <row r="31" spans="1:16" x14ac:dyDescent="0.25">
      <c r="A31" s="67"/>
      <c r="B31" s="89"/>
      <c r="C31" s="89"/>
      <c r="D31" s="89"/>
      <c r="E31" s="89"/>
      <c r="F31" s="89"/>
      <c r="G31" s="89"/>
      <c r="H31" s="89"/>
      <c r="I31" s="89"/>
      <c r="J31" s="91"/>
      <c r="K31" s="89"/>
      <c r="L31" s="91"/>
      <c r="M31" s="89"/>
      <c r="N31" s="69"/>
      <c r="O31" s="89"/>
      <c r="P31" s="89"/>
    </row>
    <row r="32" spans="1:16" x14ac:dyDescent="0.25">
      <c r="A32" s="69" t="s">
        <v>188</v>
      </c>
      <c r="B32" s="89"/>
      <c r="C32" s="89"/>
      <c r="D32" s="89"/>
      <c r="E32" s="89"/>
      <c r="F32" s="89"/>
      <c r="G32" s="89"/>
      <c r="H32" s="89"/>
      <c r="I32" s="89"/>
      <c r="J32" s="91"/>
      <c r="K32" s="89"/>
      <c r="L32" s="91"/>
      <c r="M32" s="89"/>
      <c r="N32" s="69"/>
      <c r="O32" s="89"/>
      <c r="P32" s="89"/>
    </row>
    <row r="33" spans="1:16" x14ac:dyDescent="0.25">
      <c r="A33" s="67"/>
      <c r="B33" s="86" t="s">
        <v>281</v>
      </c>
      <c r="C33" s="84"/>
      <c r="D33" s="67"/>
      <c r="E33" s="67"/>
      <c r="F33" s="67"/>
      <c r="G33" s="67"/>
      <c r="H33" s="67"/>
      <c r="I33" s="67"/>
      <c r="J33" s="68"/>
      <c r="K33" s="67"/>
      <c r="L33" s="68"/>
      <c r="M33" s="67"/>
      <c r="N33" s="69"/>
      <c r="O33" s="67"/>
      <c r="P33" s="67"/>
    </row>
    <row r="34" spans="1:16" x14ac:dyDescent="0.25">
      <c r="A34" s="89"/>
      <c r="B34" s="90">
        <v>1</v>
      </c>
      <c r="C34" s="84" t="s">
        <v>282</v>
      </c>
      <c r="D34" s="89"/>
      <c r="E34" s="89"/>
      <c r="F34" s="89"/>
      <c r="G34" s="89"/>
      <c r="H34" s="89"/>
      <c r="I34" s="89"/>
      <c r="J34" s="91">
        <v>9532.08</v>
      </c>
      <c r="K34" s="89"/>
      <c r="L34" s="91">
        <f t="shared" ref="L34:L40" si="1">(J34*B34)</f>
        <v>9532.08</v>
      </c>
      <c r="M34" s="67"/>
      <c r="N34" s="69"/>
      <c r="O34" s="67"/>
      <c r="P34" s="67"/>
    </row>
    <row r="35" spans="1:16" x14ac:dyDescent="0.25">
      <c r="A35" s="89"/>
      <c r="B35" s="90">
        <v>1</v>
      </c>
      <c r="C35" s="84" t="s">
        <v>283</v>
      </c>
      <c r="D35" s="89"/>
      <c r="E35" s="89"/>
      <c r="F35" s="89"/>
      <c r="G35" s="89"/>
      <c r="H35" s="89"/>
      <c r="I35" s="89"/>
      <c r="J35" s="91">
        <v>9258.6299999999992</v>
      </c>
      <c r="K35" s="89"/>
      <c r="L35" s="91">
        <f t="shared" si="1"/>
        <v>9258.6299999999992</v>
      </c>
      <c r="M35" s="67"/>
      <c r="N35" s="69"/>
      <c r="O35" s="67"/>
      <c r="P35" s="67"/>
    </row>
    <row r="36" spans="1:16" x14ac:dyDescent="0.25">
      <c r="A36" s="89"/>
      <c r="B36" s="90">
        <v>1</v>
      </c>
      <c r="C36" s="84" t="s">
        <v>284</v>
      </c>
      <c r="D36" s="89"/>
      <c r="E36" s="89"/>
      <c r="F36" s="89"/>
      <c r="G36" s="89"/>
      <c r="H36" s="89"/>
      <c r="I36" s="89"/>
      <c r="J36" s="91">
        <v>9442.51</v>
      </c>
      <c r="K36" s="89"/>
      <c r="L36" s="91">
        <f t="shared" si="1"/>
        <v>9442.51</v>
      </c>
      <c r="M36" s="67"/>
      <c r="N36" s="69"/>
      <c r="O36" s="67"/>
      <c r="P36" s="67"/>
    </row>
    <row r="37" spans="1:16" x14ac:dyDescent="0.25">
      <c r="A37" s="89"/>
      <c r="B37" s="90">
        <v>3</v>
      </c>
      <c r="C37" s="84" t="s">
        <v>285</v>
      </c>
      <c r="D37" s="89"/>
      <c r="E37" s="89"/>
      <c r="F37" s="89"/>
      <c r="G37" s="89"/>
      <c r="H37" s="89"/>
      <c r="I37" s="89"/>
      <c r="J37" s="91">
        <v>8973.09</v>
      </c>
      <c r="K37" s="89"/>
      <c r="L37" s="91">
        <f t="shared" si="1"/>
        <v>26919.27</v>
      </c>
      <c r="M37" s="67"/>
      <c r="N37" s="69"/>
      <c r="O37" s="67"/>
      <c r="P37" s="67"/>
    </row>
    <row r="38" spans="1:16" x14ac:dyDescent="0.25">
      <c r="A38" s="89"/>
      <c r="B38" s="90">
        <v>1</v>
      </c>
      <c r="C38" s="84" t="s">
        <v>286</v>
      </c>
      <c r="D38" s="89"/>
      <c r="E38" s="89"/>
      <c r="F38" s="89"/>
      <c r="G38" s="89"/>
      <c r="H38" s="89"/>
      <c r="I38" s="89"/>
      <c r="J38" s="91">
        <v>7204.8</v>
      </c>
      <c r="K38" s="89"/>
      <c r="L38" s="91">
        <f t="shared" si="1"/>
        <v>7204.8</v>
      </c>
      <c r="M38" s="67"/>
      <c r="N38" s="69"/>
      <c r="O38" s="67"/>
      <c r="P38" s="67"/>
    </row>
    <row r="39" spans="1:16" x14ac:dyDescent="0.25">
      <c r="A39" s="89"/>
      <c r="B39" s="90">
        <v>3</v>
      </c>
      <c r="C39" s="84" t="s">
        <v>287</v>
      </c>
      <c r="D39" s="89"/>
      <c r="E39" s="89"/>
      <c r="F39" s="89"/>
      <c r="G39" s="89"/>
      <c r="H39" s="89"/>
      <c r="I39" s="89"/>
      <c r="J39" s="91">
        <v>8973.09</v>
      </c>
      <c r="K39" s="89"/>
      <c r="L39" s="91">
        <f t="shared" si="1"/>
        <v>26919.27</v>
      </c>
      <c r="M39" s="67"/>
      <c r="N39" s="69"/>
      <c r="O39" s="67"/>
      <c r="P39" s="67"/>
    </row>
    <row r="40" spans="1:16" x14ac:dyDescent="0.25">
      <c r="A40" s="89"/>
      <c r="B40" s="90">
        <v>3</v>
      </c>
      <c r="C40" s="84" t="s">
        <v>288</v>
      </c>
      <c r="D40" s="89"/>
      <c r="E40" s="89"/>
      <c r="F40" s="89"/>
      <c r="G40" s="89"/>
      <c r="H40" s="89"/>
      <c r="I40" s="89"/>
      <c r="J40" s="91">
        <v>8973.09</v>
      </c>
      <c r="K40" s="89"/>
      <c r="L40" s="91">
        <f t="shared" si="1"/>
        <v>26919.27</v>
      </c>
      <c r="M40" s="67"/>
      <c r="N40" s="69"/>
      <c r="O40" s="67"/>
      <c r="P40" s="67"/>
    </row>
    <row r="41" spans="1:16" x14ac:dyDescent="0.25">
      <c r="A41" s="67"/>
      <c r="B41" s="83"/>
      <c r="C41" s="67"/>
      <c r="D41" s="67"/>
      <c r="E41" s="67"/>
      <c r="F41" s="67"/>
      <c r="G41" s="67"/>
      <c r="H41" s="67"/>
      <c r="I41" s="67"/>
      <c r="J41" s="68"/>
      <c r="K41" s="67"/>
      <c r="L41" s="68"/>
      <c r="M41" s="67"/>
      <c r="N41" s="69"/>
      <c r="O41" s="67"/>
      <c r="P41" s="67"/>
    </row>
    <row r="42" spans="1:16" x14ac:dyDescent="0.25">
      <c r="A42" s="67"/>
      <c r="B42" s="85">
        <f>SUM(B34:B41)</f>
        <v>13</v>
      </c>
      <c r="C42" s="67"/>
      <c r="D42" s="67"/>
      <c r="E42" s="67"/>
      <c r="F42" s="67"/>
      <c r="G42" s="67"/>
      <c r="H42" s="67"/>
      <c r="I42" s="67"/>
      <c r="J42" s="68"/>
      <c r="K42" s="67"/>
      <c r="L42" s="68"/>
      <c r="M42" s="67"/>
      <c r="N42" s="74">
        <f>SUM(L34:L40)</f>
        <v>116195.83000000002</v>
      </c>
      <c r="O42" s="67"/>
      <c r="P42" s="67"/>
    </row>
    <row r="43" spans="1:16" x14ac:dyDescent="0.25">
      <c r="A43" s="67"/>
      <c r="B43" s="83"/>
      <c r="C43" s="67"/>
      <c r="D43" s="67"/>
      <c r="E43" s="67"/>
      <c r="F43" s="67"/>
      <c r="G43" s="67"/>
      <c r="H43" s="67"/>
      <c r="I43" s="67"/>
      <c r="J43" s="68"/>
      <c r="K43" s="67"/>
      <c r="L43" s="68"/>
      <c r="M43" s="67"/>
      <c r="N43" s="69"/>
      <c r="O43" s="67"/>
      <c r="P43" s="67"/>
    </row>
    <row r="44" spans="1:16" x14ac:dyDescent="0.25">
      <c r="A44" s="69" t="s">
        <v>59</v>
      </c>
      <c r="B44" s="83"/>
      <c r="C44" s="67"/>
      <c r="D44" s="67"/>
      <c r="E44" s="67"/>
      <c r="F44" s="67"/>
      <c r="G44" s="67"/>
      <c r="H44" s="67"/>
      <c r="I44" s="67"/>
      <c r="J44" s="68"/>
      <c r="K44" s="67"/>
      <c r="L44" s="68"/>
      <c r="M44" s="67"/>
      <c r="N44" s="69"/>
      <c r="O44" s="67"/>
      <c r="P44" s="67"/>
    </row>
    <row r="45" spans="1:16" x14ac:dyDescent="0.25">
      <c r="A45" s="69"/>
      <c r="B45" s="83"/>
      <c r="C45" s="67"/>
      <c r="D45" s="67"/>
      <c r="E45" s="67"/>
      <c r="F45" s="67"/>
      <c r="G45" s="67"/>
      <c r="H45" s="67"/>
      <c r="I45" s="67"/>
      <c r="J45" s="68"/>
      <c r="K45" s="67"/>
      <c r="L45" s="68"/>
      <c r="M45" s="67"/>
      <c r="N45" s="69"/>
      <c r="O45" s="67"/>
      <c r="P45" s="67"/>
    </row>
    <row r="46" spans="1:16" x14ac:dyDescent="0.25">
      <c r="A46" s="146"/>
      <c r="B46" s="90">
        <v>1</v>
      </c>
      <c r="C46" s="89" t="s">
        <v>335</v>
      </c>
      <c r="D46" s="89"/>
      <c r="E46" s="89"/>
      <c r="F46" s="89"/>
      <c r="G46" s="89"/>
      <c r="H46" s="89"/>
      <c r="I46" s="89"/>
      <c r="J46" s="91">
        <v>31017</v>
      </c>
      <c r="K46" s="89"/>
      <c r="L46" s="91">
        <f t="shared" ref="L46:L62" si="2">(J46*B46)</f>
        <v>31017</v>
      </c>
      <c r="M46" s="89"/>
      <c r="N46" s="69"/>
      <c r="O46" s="67"/>
      <c r="P46" s="67"/>
    </row>
    <row r="47" spans="1:16" x14ac:dyDescent="0.25">
      <c r="A47" s="67"/>
      <c r="B47" s="90">
        <v>1</v>
      </c>
      <c r="C47" s="89" t="s">
        <v>289</v>
      </c>
      <c r="D47" s="89"/>
      <c r="E47" s="89"/>
      <c r="F47" s="89"/>
      <c r="G47" s="89"/>
      <c r="H47" s="89"/>
      <c r="I47" s="89"/>
      <c r="J47" s="91">
        <v>12104.5</v>
      </c>
      <c r="K47" s="89"/>
      <c r="L47" s="91">
        <f t="shared" si="2"/>
        <v>12104.5</v>
      </c>
      <c r="M47" s="89"/>
      <c r="N47" s="69"/>
      <c r="O47" s="67"/>
      <c r="P47" s="67"/>
    </row>
    <row r="48" spans="1:16" x14ac:dyDescent="0.25">
      <c r="A48" s="67"/>
      <c r="B48" s="90">
        <v>1</v>
      </c>
      <c r="C48" s="89" t="s">
        <v>290</v>
      </c>
      <c r="D48" s="89"/>
      <c r="E48" s="89"/>
      <c r="F48" s="89"/>
      <c r="G48" s="89"/>
      <c r="H48" s="89"/>
      <c r="I48" s="89"/>
      <c r="J48" s="91">
        <v>9488.91</v>
      </c>
      <c r="K48" s="89"/>
      <c r="L48" s="91">
        <f t="shared" si="2"/>
        <v>9488.91</v>
      </c>
      <c r="M48" s="89"/>
      <c r="N48" s="69"/>
      <c r="O48" s="67"/>
      <c r="P48" s="67"/>
    </row>
    <row r="49" spans="1:16" x14ac:dyDescent="0.25">
      <c r="A49" s="67"/>
      <c r="B49" s="90">
        <v>1</v>
      </c>
      <c r="C49" s="89" t="s">
        <v>291</v>
      </c>
      <c r="D49" s="89"/>
      <c r="E49" s="89"/>
      <c r="F49" s="89"/>
      <c r="G49" s="89"/>
      <c r="H49" s="89"/>
      <c r="I49" s="89"/>
      <c r="J49" s="91">
        <v>9442.51</v>
      </c>
      <c r="K49" s="89"/>
      <c r="L49" s="91">
        <f t="shared" si="2"/>
        <v>9442.51</v>
      </c>
      <c r="M49" s="89"/>
      <c r="N49" s="69"/>
      <c r="O49" s="67"/>
      <c r="P49" s="67"/>
    </row>
    <row r="50" spans="1:16" x14ac:dyDescent="0.25">
      <c r="A50" s="67"/>
      <c r="B50" s="90">
        <v>4</v>
      </c>
      <c r="C50" s="89" t="s">
        <v>292</v>
      </c>
      <c r="D50" s="89"/>
      <c r="E50" s="89"/>
      <c r="F50" s="89"/>
      <c r="G50" s="89"/>
      <c r="H50" s="89"/>
      <c r="I50" s="89"/>
      <c r="J50" s="91">
        <v>9488.91</v>
      </c>
      <c r="K50" s="89"/>
      <c r="L50" s="91">
        <f t="shared" si="2"/>
        <v>37955.64</v>
      </c>
      <c r="M50" s="89"/>
      <c r="N50" s="69"/>
      <c r="O50" s="67"/>
      <c r="P50" s="67"/>
    </row>
    <row r="51" spans="1:16" x14ac:dyDescent="0.25">
      <c r="A51" s="67"/>
      <c r="B51" s="86">
        <v>2</v>
      </c>
      <c r="C51" s="84" t="s">
        <v>283</v>
      </c>
      <c r="D51" s="89"/>
      <c r="E51" s="84"/>
      <c r="F51" s="84"/>
      <c r="G51" s="84"/>
      <c r="H51" s="84"/>
      <c r="I51" s="84"/>
      <c r="J51" s="87">
        <v>9258.6299999999992</v>
      </c>
      <c r="K51" s="89"/>
      <c r="L51" s="91">
        <f t="shared" si="2"/>
        <v>18517.259999999998</v>
      </c>
      <c r="M51" s="89"/>
      <c r="N51" s="69"/>
      <c r="O51" s="67"/>
      <c r="P51" s="67"/>
    </row>
    <row r="52" spans="1:16" x14ac:dyDescent="0.25">
      <c r="A52" s="67"/>
      <c r="B52" s="90">
        <v>1</v>
      </c>
      <c r="C52" s="89" t="s">
        <v>293</v>
      </c>
      <c r="D52" s="89"/>
      <c r="E52" s="89"/>
      <c r="F52" s="89"/>
      <c r="G52" s="89"/>
      <c r="H52" s="89"/>
      <c r="I52" s="89"/>
      <c r="J52" s="91">
        <v>10888</v>
      </c>
      <c r="K52" s="89"/>
      <c r="L52" s="91">
        <f t="shared" si="2"/>
        <v>10888</v>
      </c>
      <c r="M52" s="89"/>
      <c r="N52" s="69"/>
      <c r="O52" s="67"/>
      <c r="P52" s="67"/>
    </row>
    <row r="53" spans="1:16" x14ac:dyDescent="0.25">
      <c r="A53" s="67"/>
      <c r="B53" s="90">
        <v>2</v>
      </c>
      <c r="C53" s="89" t="s">
        <v>294</v>
      </c>
      <c r="D53" s="89"/>
      <c r="E53" s="89"/>
      <c r="F53" s="89"/>
      <c r="G53" s="89"/>
      <c r="H53" s="89"/>
      <c r="I53" s="89"/>
      <c r="J53" s="91">
        <v>10118.700000000001</v>
      </c>
      <c r="K53" s="89"/>
      <c r="L53" s="91">
        <f t="shared" si="2"/>
        <v>20237.400000000001</v>
      </c>
      <c r="M53" s="89"/>
      <c r="N53" s="69"/>
      <c r="O53" s="67"/>
      <c r="P53" s="67"/>
    </row>
    <row r="54" spans="1:16" x14ac:dyDescent="0.25">
      <c r="A54" s="67"/>
      <c r="B54" s="90">
        <v>1</v>
      </c>
      <c r="C54" s="89" t="s">
        <v>295</v>
      </c>
      <c r="D54" s="89"/>
      <c r="E54" s="89"/>
      <c r="F54" s="89"/>
      <c r="G54" s="89"/>
      <c r="H54" s="89"/>
      <c r="I54" s="89"/>
      <c r="J54" s="91">
        <v>11650.36</v>
      </c>
      <c r="K54" s="89"/>
      <c r="L54" s="91">
        <f t="shared" si="2"/>
        <v>11650.36</v>
      </c>
      <c r="M54" s="89"/>
      <c r="N54" s="69"/>
      <c r="O54" s="67"/>
      <c r="P54" s="67"/>
    </row>
    <row r="55" spans="1:16" x14ac:dyDescent="0.25">
      <c r="A55" s="67"/>
      <c r="B55" s="90">
        <v>5</v>
      </c>
      <c r="C55" s="84" t="s">
        <v>312</v>
      </c>
      <c r="D55" s="89"/>
      <c r="E55" s="89"/>
      <c r="F55" s="89"/>
      <c r="G55" s="89"/>
      <c r="H55" s="89"/>
      <c r="I55" s="89"/>
      <c r="J55" s="91">
        <v>8973.09</v>
      </c>
      <c r="K55" s="89"/>
      <c r="L55" s="91">
        <f t="shared" si="2"/>
        <v>44865.45</v>
      </c>
      <c r="M55" s="89"/>
      <c r="N55" s="69"/>
      <c r="O55" s="67"/>
      <c r="P55" s="67"/>
    </row>
    <row r="56" spans="1:16" x14ac:dyDescent="0.25">
      <c r="A56" s="67"/>
      <c r="B56" s="90">
        <v>1</v>
      </c>
      <c r="C56" s="84" t="s">
        <v>313</v>
      </c>
      <c r="D56" s="89"/>
      <c r="E56" s="89"/>
      <c r="F56" s="89"/>
      <c r="G56" s="89"/>
      <c r="H56" s="89"/>
      <c r="I56" s="89"/>
      <c r="J56" s="91">
        <v>7354.8</v>
      </c>
      <c r="K56" s="89"/>
      <c r="L56" s="91">
        <f t="shared" si="2"/>
        <v>7354.8</v>
      </c>
      <c r="M56" s="89"/>
      <c r="N56" s="69"/>
      <c r="O56" s="67"/>
      <c r="P56" s="67"/>
    </row>
    <row r="57" spans="1:16" x14ac:dyDescent="0.25">
      <c r="A57" s="67"/>
      <c r="B57" s="86">
        <v>20</v>
      </c>
      <c r="C57" s="84" t="s">
        <v>296</v>
      </c>
      <c r="D57" s="89"/>
      <c r="E57" s="84"/>
      <c r="F57" s="84"/>
      <c r="G57" s="84"/>
      <c r="H57" s="84"/>
      <c r="I57" s="84"/>
      <c r="J57" s="87">
        <v>8973.09</v>
      </c>
      <c r="K57" s="89"/>
      <c r="L57" s="91">
        <f t="shared" si="2"/>
        <v>179461.8</v>
      </c>
      <c r="M57" s="89"/>
      <c r="N57" s="69"/>
      <c r="O57" s="67"/>
      <c r="P57" s="67"/>
    </row>
    <row r="58" spans="1:16" x14ac:dyDescent="0.25">
      <c r="A58" s="67"/>
      <c r="B58" s="90">
        <v>6</v>
      </c>
      <c r="C58" s="89" t="s">
        <v>284</v>
      </c>
      <c r="D58" s="89"/>
      <c r="E58" s="89"/>
      <c r="F58" s="89"/>
      <c r="G58" s="89"/>
      <c r="H58" s="89"/>
      <c r="I58" s="89"/>
      <c r="J58" s="91">
        <v>9442.51</v>
      </c>
      <c r="K58" s="89"/>
      <c r="L58" s="91">
        <f t="shared" si="2"/>
        <v>56655.06</v>
      </c>
      <c r="M58" s="89"/>
      <c r="N58" s="69"/>
      <c r="O58" s="67"/>
      <c r="P58" s="67"/>
    </row>
    <row r="59" spans="1:16" x14ac:dyDescent="0.25">
      <c r="A59" s="67"/>
      <c r="B59" s="90">
        <v>2</v>
      </c>
      <c r="C59" s="89" t="s">
        <v>297</v>
      </c>
      <c r="D59" s="89"/>
      <c r="E59" s="89"/>
      <c r="F59" s="89"/>
      <c r="G59" s="89"/>
      <c r="H59" s="89"/>
      <c r="I59" s="89"/>
      <c r="J59" s="91">
        <v>10118.61</v>
      </c>
      <c r="K59" s="89"/>
      <c r="L59" s="91">
        <f t="shared" si="2"/>
        <v>20237.22</v>
      </c>
      <c r="M59" s="89"/>
      <c r="N59" s="69"/>
      <c r="O59" s="67"/>
      <c r="P59" s="67"/>
    </row>
    <row r="60" spans="1:16" x14ac:dyDescent="0.25">
      <c r="A60" s="67"/>
      <c r="B60" s="90">
        <v>6</v>
      </c>
      <c r="C60" s="89" t="s">
        <v>298</v>
      </c>
      <c r="D60" s="89"/>
      <c r="E60" s="89"/>
      <c r="F60" s="89"/>
      <c r="G60" s="89"/>
      <c r="H60" s="89"/>
      <c r="I60" s="89"/>
      <c r="J60" s="91">
        <v>9532.08</v>
      </c>
      <c r="K60" s="89"/>
      <c r="L60" s="91">
        <f t="shared" si="2"/>
        <v>57192.479999999996</v>
      </c>
      <c r="M60" s="89"/>
      <c r="N60" s="69"/>
      <c r="O60" s="67"/>
      <c r="P60" s="67"/>
    </row>
    <row r="61" spans="1:16" x14ac:dyDescent="0.25">
      <c r="A61" s="67"/>
      <c r="B61" s="90">
        <v>2</v>
      </c>
      <c r="C61" s="89" t="s">
        <v>299</v>
      </c>
      <c r="D61" s="89"/>
      <c r="E61" s="89"/>
      <c r="F61" s="89"/>
      <c r="G61" s="89"/>
      <c r="H61" s="89"/>
      <c r="I61" s="89"/>
      <c r="J61" s="91">
        <v>10630.48</v>
      </c>
      <c r="K61" s="89"/>
      <c r="L61" s="91">
        <f t="shared" si="2"/>
        <v>21260.959999999999</v>
      </c>
      <c r="M61" s="89"/>
      <c r="N61" s="69"/>
      <c r="O61" s="67"/>
      <c r="P61" s="67"/>
    </row>
    <row r="62" spans="1:16" x14ac:dyDescent="0.25">
      <c r="A62" s="67"/>
      <c r="B62" s="90">
        <v>1</v>
      </c>
      <c r="C62" s="89" t="s">
        <v>300</v>
      </c>
      <c r="D62" s="89"/>
      <c r="E62" s="89"/>
      <c r="F62" s="89"/>
      <c r="G62" s="89"/>
      <c r="H62" s="89"/>
      <c r="I62" s="89"/>
      <c r="J62" s="91">
        <v>10118.700000000001</v>
      </c>
      <c r="K62" s="89"/>
      <c r="L62" s="91">
        <f t="shared" si="2"/>
        <v>10118.700000000001</v>
      </c>
      <c r="M62" s="89"/>
      <c r="N62" s="69"/>
      <c r="O62" s="67"/>
      <c r="P62" s="67"/>
    </row>
    <row r="63" spans="1:16" x14ac:dyDescent="0.25">
      <c r="A63" s="67"/>
      <c r="B63" s="89"/>
      <c r="C63" s="89"/>
      <c r="D63" s="84"/>
      <c r="E63" s="89"/>
      <c r="F63" s="89"/>
      <c r="G63" s="89"/>
      <c r="H63" s="89"/>
      <c r="I63" s="89"/>
      <c r="J63" s="91"/>
      <c r="K63" s="89"/>
      <c r="L63" s="91"/>
      <c r="M63" s="89"/>
      <c r="N63" s="69"/>
      <c r="O63" s="67"/>
      <c r="P63" s="67"/>
    </row>
    <row r="64" spans="1:16" x14ac:dyDescent="0.25">
      <c r="A64" s="67"/>
      <c r="B64" s="85">
        <f>SUM(B46:B63)</f>
        <v>57</v>
      </c>
      <c r="C64" s="89"/>
      <c r="D64" s="89"/>
      <c r="E64" s="89"/>
      <c r="F64" s="89"/>
      <c r="G64" s="89"/>
      <c r="H64" s="89"/>
      <c r="I64" s="89"/>
      <c r="J64" s="91"/>
      <c r="K64" s="89"/>
      <c r="L64" s="91"/>
      <c r="M64" s="89"/>
      <c r="N64" s="74">
        <f>SUM(L46:L62)</f>
        <v>558448.04999999993</v>
      </c>
      <c r="O64" s="67"/>
      <c r="P64" s="67"/>
    </row>
    <row r="65" spans="1:16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8"/>
      <c r="K65" s="67"/>
      <c r="L65" s="68"/>
      <c r="M65" s="67"/>
      <c r="N65" s="74"/>
      <c r="O65" s="67"/>
      <c r="P65" s="67"/>
    </row>
    <row r="66" spans="1:16" x14ac:dyDescent="0.25">
      <c r="A66" s="67"/>
      <c r="B66" s="85"/>
      <c r="C66" s="67"/>
      <c r="D66" s="67"/>
      <c r="E66" s="67"/>
      <c r="F66" s="67"/>
      <c r="G66" s="67"/>
      <c r="H66" s="67"/>
      <c r="I66" s="67"/>
      <c r="J66" s="68"/>
      <c r="K66" s="67"/>
      <c r="L66" s="68"/>
      <c r="M66" s="67"/>
      <c r="N66" s="74"/>
      <c r="O66" s="67"/>
      <c r="P66" s="67"/>
    </row>
    <row r="67" spans="1:16" ht="15.75" thickBot="1" x14ac:dyDescent="0.3">
      <c r="A67" s="67"/>
      <c r="B67" s="67"/>
      <c r="C67" s="67"/>
      <c r="D67" s="67"/>
      <c r="E67" s="88"/>
      <c r="F67" s="88"/>
      <c r="G67" s="69"/>
      <c r="H67" s="69"/>
      <c r="I67" s="67"/>
      <c r="J67" s="68"/>
      <c r="K67" s="67"/>
      <c r="L67" s="68"/>
      <c r="M67" s="67"/>
      <c r="N67" s="75">
        <f>(N64+N29+N22+N12+N42)</f>
        <v>1028576.6399999999</v>
      </c>
      <c r="O67" s="67"/>
      <c r="P67" s="67"/>
    </row>
    <row r="68" spans="1:16" ht="15.75" thickTop="1" x14ac:dyDescent="0.25">
      <c r="A68" s="67"/>
      <c r="B68" s="85">
        <f>SUM(B13+B22+B30+B64+B42)</f>
        <v>101</v>
      </c>
      <c r="C68" s="88" t="s">
        <v>301</v>
      </c>
      <c r="D68" s="88"/>
      <c r="E68" s="67"/>
      <c r="F68" s="67"/>
      <c r="G68" s="67"/>
      <c r="H68" s="67"/>
      <c r="I68" s="67"/>
      <c r="J68" s="68"/>
      <c r="K68" s="67"/>
      <c r="L68" s="68"/>
      <c r="M68" s="67"/>
      <c r="N68" s="69"/>
      <c r="O68" s="67"/>
      <c r="P68" s="67"/>
    </row>
    <row r="69" spans="1:16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8"/>
      <c r="K69" s="67"/>
      <c r="L69" s="68"/>
      <c r="M69" s="67"/>
      <c r="N69" s="69"/>
      <c r="O69" s="67"/>
      <c r="P69" s="67"/>
    </row>
    <row r="70" spans="1:16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8"/>
      <c r="K70" s="67"/>
      <c r="L70" s="68"/>
      <c r="M70" s="67"/>
      <c r="N70" s="69"/>
      <c r="O70" s="67"/>
      <c r="P70" s="67"/>
    </row>
    <row r="71" spans="1:16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8"/>
      <c r="K71" s="67"/>
      <c r="L71" s="68"/>
      <c r="M71" s="67"/>
      <c r="N71" s="101"/>
      <c r="O71" s="67"/>
      <c r="P71" s="67"/>
    </row>
    <row r="72" spans="1:16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8"/>
      <c r="K72" s="67"/>
      <c r="L72" s="68"/>
      <c r="M72" s="67"/>
      <c r="N72" s="69"/>
      <c r="O72" s="67"/>
      <c r="P72" s="67"/>
    </row>
    <row r="73" spans="1:16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8"/>
      <c r="K73" s="67"/>
      <c r="L73" s="68"/>
      <c r="M73" s="67"/>
      <c r="N73" s="69"/>
      <c r="O73" s="67"/>
      <c r="P73" s="67"/>
    </row>
    <row r="74" spans="1:16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8"/>
      <c r="K74" s="67"/>
      <c r="L74" s="103"/>
      <c r="M74" s="67"/>
      <c r="N74" s="102"/>
      <c r="O74" s="67"/>
      <c r="P74" s="67"/>
    </row>
    <row r="75" spans="1:16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8"/>
      <c r="K75" s="67"/>
      <c r="L75" s="68"/>
      <c r="M75" s="67"/>
      <c r="N75" s="69"/>
      <c r="O75" s="67"/>
      <c r="P75" s="67"/>
    </row>
    <row r="76" spans="1:16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8"/>
      <c r="K76" s="67"/>
      <c r="L76" s="68"/>
      <c r="M76" s="67"/>
      <c r="N76" s="69"/>
      <c r="O76" s="67"/>
      <c r="P76" s="67"/>
    </row>
    <row r="77" spans="1:16" x14ac:dyDescent="0.25">
      <c r="B77" s="67"/>
      <c r="C77" s="67"/>
      <c r="D77" s="67"/>
      <c r="E77" s="67"/>
      <c r="F77" s="67"/>
      <c r="G77" s="67"/>
      <c r="H77" s="67"/>
      <c r="I77" s="67"/>
      <c r="J77" s="68"/>
      <c r="K77" s="67"/>
      <c r="L77" s="68"/>
      <c r="M77" s="67"/>
      <c r="N77" s="69"/>
    </row>
  </sheetData>
  <mergeCells count="3">
    <mergeCell ref="A2:P2"/>
    <mergeCell ref="A3:P3"/>
    <mergeCell ref="A4:P4"/>
  </mergeCells>
  <pageMargins left="0.26" right="0.3" top="0.41" bottom="0.55000000000000004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Resumen Plantilla</vt:lpstr>
      <vt:lpstr>Plantilla!Área_de_impresión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pc</cp:lastModifiedBy>
  <cp:lastPrinted>2019-01-24T18:27:37Z</cp:lastPrinted>
  <dcterms:created xsi:type="dcterms:W3CDTF">2017-04-05T19:59:28Z</dcterms:created>
  <dcterms:modified xsi:type="dcterms:W3CDTF">2019-01-31T15:28:19Z</dcterms:modified>
</cp:coreProperties>
</file>